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210" windowWidth="16470" windowHeight="6990" activeTab="2"/>
  </bookViews>
  <sheets>
    <sheet name="Részletes termelési adatok" sheetId="1" r:id="rId1"/>
    <sheet name="Összefoglalás" sheetId="2" r:id="rId2"/>
    <sheet name="Havi termelesdiagram" sheetId="3" r:id="rId3"/>
    <sheet name="Éves periódusok" sheetId="4" r:id="rId4"/>
  </sheets>
  <definedNames>
    <definedName name="_xlnm._FilterDatabase" localSheetId="1" hidden="1">'Összefoglalás'!$A$1:$S$97</definedName>
  </definedNames>
  <calcPr fullCalcOnLoad="1"/>
</workbook>
</file>

<file path=xl/sharedStrings.xml><?xml version="1.0" encoding="utf-8"?>
<sst xmlns="http://schemas.openxmlformats.org/spreadsheetml/2006/main" count="905" uniqueCount="851">
  <si>
    <t>2010.04.13. 07h17 SMA SB 1100 bekapcsol</t>
  </si>
  <si>
    <t>Inverter üzemóra</t>
  </si>
  <si>
    <t>Inverter össz termelés kWh</t>
  </si>
  <si>
    <t>Megtakarítás összesen Ft</t>
  </si>
  <si>
    <t>850Wp solar rendszer (5db  Sun Earth 170Wp + 1db SMA SB1100)</t>
  </si>
  <si>
    <t>Hálózatba betáplál (fogyasztás fölött) kWh</t>
  </si>
  <si>
    <t>Regisztrált fogyasztás (termelésen felül) kWh</t>
  </si>
  <si>
    <t xml:space="preserve">2010.04.16. 17h50 </t>
  </si>
  <si>
    <t xml:space="preserve">2010.04.17. 22h00 </t>
  </si>
  <si>
    <t>Egyenleg kWh</t>
  </si>
  <si>
    <t>ÉMÁSZ áramdíj 1kWh A1</t>
  </si>
  <si>
    <t>Fizetendő havi áramdíj</t>
  </si>
  <si>
    <t xml:space="preserve">2010.04.18. 07h49 </t>
  </si>
  <si>
    <t xml:space="preserve">2010.04.18. 12h01 </t>
  </si>
  <si>
    <t xml:space="preserve">2010.04.18. 18h06 </t>
  </si>
  <si>
    <t xml:space="preserve">2010.04.19. 7h20 </t>
  </si>
  <si>
    <t xml:space="preserve">2010.04.15. 17h15 </t>
  </si>
  <si>
    <t xml:space="preserve">2010.04.21. 17h12 </t>
  </si>
  <si>
    <t xml:space="preserve">2010.04.21. 18h20 </t>
  </si>
  <si>
    <t xml:space="preserve">2010.04.22. 17h30 </t>
  </si>
  <si>
    <t xml:space="preserve">2010.04.22. 18h35 </t>
  </si>
  <si>
    <t>1020Wp solar rendszer (6db  Sun Earth 170Wp + 1db SMA SB1100)</t>
  </si>
  <si>
    <t xml:space="preserve">2010.04.23. 18h04 </t>
  </si>
  <si>
    <t>2010.04.23. 15h10</t>
  </si>
  <si>
    <t>2010.04.23. 06h10 Bővítés után</t>
  </si>
  <si>
    <t xml:space="preserve">2010.04.24. 6h04 </t>
  </si>
  <si>
    <t xml:space="preserve">2010.04.24. 23h10 </t>
  </si>
  <si>
    <t xml:space="preserve">2010.04.25. 15h01 </t>
  </si>
  <si>
    <t xml:space="preserve">2010.04.25. 21h02 </t>
  </si>
  <si>
    <t>2010.04.25. 9h02 két napelem árnyékolva</t>
  </si>
  <si>
    <t>2010.04.25. 9h32 egy napelem árnyékolva</t>
  </si>
  <si>
    <t>2010.04.25. 9h45 egy napelem árnyékolva</t>
  </si>
  <si>
    <t>2010.04.25. 10h01 egy napelem árnyékolva</t>
  </si>
  <si>
    <t>2010.04.25. 10h32 árnyék mentes mind!</t>
  </si>
  <si>
    <t>2010.04.25. 12h23 max nap irány!</t>
  </si>
  <si>
    <t>1190Wp solar rendszer (7db  Sun Earth 170Wp + 1db SMA SB1100)</t>
  </si>
  <si>
    <t xml:space="preserve">2010.04.29. 19h35 </t>
  </si>
  <si>
    <t>2010.04.25. 8h35 két napelem árnyékolva</t>
  </si>
  <si>
    <t>nap</t>
  </si>
  <si>
    <t xml:space="preserve">2010.04.30. 12h28 </t>
  </si>
  <si>
    <t xml:space="preserve">2010.04.30. 19h43 </t>
  </si>
  <si>
    <t>2010.05.01. 8h34  2 PV árnyékban DC 169V (5x35V)</t>
  </si>
  <si>
    <t>2010.05.01. 9h31  1 PV árnyékban DC 205V (6x35V)</t>
  </si>
  <si>
    <t>2010.05.01. 10h27  7 PV ok DC 229V (7x35V)</t>
  </si>
  <si>
    <t>2010.05.01. 12h25  7 PV ok DC 216V (7x35V)</t>
  </si>
  <si>
    <t>Éves becsült megtakarítás (mért átlagból) Ft</t>
  </si>
  <si>
    <t>2010.05.01. 15h22  7 PV ok DC 235V (7x35V)</t>
  </si>
  <si>
    <t>2010.05.01. 18h13  7 PV ok DC 236V (7x35V)</t>
  </si>
  <si>
    <t xml:space="preserve">2010.05.02. 8h39  </t>
  </si>
  <si>
    <t xml:space="preserve">2010.05.02. 13h03  </t>
  </si>
  <si>
    <t xml:space="preserve">2010.05.02. 17h32  </t>
  </si>
  <si>
    <t>2010.05.03. 6h50</t>
  </si>
  <si>
    <t>2010.05.06. 16h49</t>
  </si>
  <si>
    <t>2010.05.07. 12h31</t>
  </si>
  <si>
    <t>2010.05.07. 19h55</t>
  </si>
  <si>
    <t>2010.05.08. 9h05</t>
  </si>
  <si>
    <t>2010.05.11. 18h25</t>
  </si>
  <si>
    <t>2010.05.hó</t>
  </si>
  <si>
    <t>2010.05.13. 18h53</t>
  </si>
  <si>
    <t>2010.05.15. 9h12</t>
  </si>
  <si>
    <t>2010.05.15. 17h22</t>
  </si>
  <si>
    <t>2010.05.20. 18h19</t>
  </si>
  <si>
    <t>szaldó arány</t>
  </si>
  <si>
    <t>2010.05.24. 9h30</t>
  </si>
  <si>
    <t>2010.05.24. 17h38</t>
  </si>
  <si>
    <t>2010.05.28. 19h30</t>
  </si>
  <si>
    <t>2010.05.30. 19h41</t>
  </si>
  <si>
    <t>2010.06.03. 16h07</t>
  </si>
  <si>
    <t>2010.05.31. 18h00</t>
  </si>
  <si>
    <t>Adott havi megtakarítás Ft</t>
  </si>
  <si>
    <t>2010.06.05. 12h08</t>
  </si>
  <si>
    <t>2010.06.05. 20h01</t>
  </si>
  <si>
    <t>2010.06.06. 12h31</t>
  </si>
  <si>
    <t>2010.06.06. 19h51</t>
  </si>
  <si>
    <t>2010.06.11. 15h01</t>
  </si>
  <si>
    <t>2010.06.12. 11h45</t>
  </si>
  <si>
    <t>2010.06.13. 19h45</t>
  </si>
  <si>
    <t>Inverter napi termelése (leolvasás idején) kWh</t>
  </si>
  <si>
    <t>Napelem teljesítménye (leolvasás idején) Wp</t>
  </si>
  <si>
    <t>2010.06.16. 19h36</t>
  </si>
  <si>
    <t>2010.06.16. 19h41</t>
  </si>
  <si>
    <t>2010.06.20. 12h42</t>
  </si>
  <si>
    <t>2010.06.24. 17h45</t>
  </si>
  <si>
    <t>2010.06.hó</t>
  </si>
  <si>
    <t>2010.06.30. 19h05</t>
  </si>
  <si>
    <t>2010.07.01. 18h14</t>
  </si>
  <si>
    <t>2010.07.02. 20h21</t>
  </si>
  <si>
    <t>2010.07.03. 20h11</t>
  </si>
  <si>
    <t>2010.07.04. 20h19</t>
  </si>
  <si>
    <t>2010.07.05. 19h50</t>
  </si>
  <si>
    <t>2010.07.06. 19h15</t>
  </si>
  <si>
    <t>2010.07.08. 20h10</t>
  </si>
  <si>
    <t>2010.07.11. 20h02</t>
  </si>
  <si>
    <t>2010.07.14. 20h26</t>
  </si>
  <si>
    <t>2010.07.15. 18h23</t>
  </si>
  <si>
    <t>2010.07.16. 19h49</t>
  </si>
  <si>
    <t>2010.07.18. 19h00</t>
  </si>
  <si>
    <t>2010.07.19. 18h01</t>
  </si>
  <si>
    <t>2010.07.24. 19h59</t>
  </si>
  <si>
    <t>2010.07.29. 19h06</t>
  </si>
  <si>
    <t>2010.07.31. 20h00</t>
  </si>
  <si>
    <t>2010.08.01. 19h10</t>
  </si>
  <si>
    <t>2010.07.hó</t>
  </si>
  <si>
    <t>2010.08.04. 18h16</t>
  </si>
  <si>
    <t>2010.08.05. 18h20</t>
  </si>
  <si>
    <t>2010.08.08. 17h53</t>
  </si>
  <si>
    <t>2010.08.21. 6h25</t>
  </si>
  <si>
    <t>2010.08.21. 11h02</t>
  </si>
  <si>
    <t>2010.08.21. 12h31</t>
  </si>
  <si>
    <t>2010.08.22. 11h58</t>
  </si>
  <si>
    <t>2010.08.29. 12h50</t>
  </si>
  <si>
    <t>2010.08.31. 18h00</t>
  </si>
  <si>
    <t>2010.09.04. 17h20</t>
  </si>
  <si>
    <t>2010.09.05. 13h20</t>
  </si>
  <si>
    <t xml:space="preserve">2010.08.hó </t>
  </si>
  <si>
    <t>2010.09.11. 14h09</t>
  </si>
  <si>
    <t>2010.09.12. 15h01</t>
  </si>
  <si>
    <t>2010.09.17. 15h51</t>
  </si>
  <si>
    <t>2010.09.19. 11h03</t>
  </si>
  <si>
    <t>2010.09.hó</t>
  </si>
  <si>
    <t>2010.09.23. 07h01</t>
  </si>
  <si>
    <t>2010.09.24. 14h17</t>
  </si>
  <si>
    <t>2010.09.25. 7h26</t>
  </si>
  <si>
    <t>2010.09.24. 19h00</t>
  </si>
  <si>
    <t>2010.09.26. 16h10</t>
  </si>
  <si>
    <t>2010.09.28. 18h15</t>
  </si>
  <si>
    <t>2010.10.01. 15h57</t>
  </si>
  <si>
    <t>2010.10.hó</t>
  </si>
  <si>
    <t>Inverter havi termelés kWh</t>
  </si>
  <si>
    <t xml:space="preserve">Össz megtakarítás </t>
  </si>
  <si>
    <t>Egyenleg (fizetendő) kwh</t>
  </si>
  <si>
    <t>Adott hónapra fizetendő áramdíj (195Ft elosztási díjjal növelve)</t>
  </si>
  <si>
    <t>Összes fizetendő áramdíj</t>
  </si>
  <si>
    <t>hónap</t>
  </si>
  <si>
    <t>2010.10.02. 17h40</t>
  </si>
  <si>
    <t>2010.09.30. 17h20</t>
  </si>
  <si>
    <t>2010.10.03. 13h02</t>
  </si>
  <si>
    <t>2010.10.06. 17h45</t>
  </si>
  <si>
    <t>2010.10.07. 12h05</t>
  </si>
  <si>
    <t>Világos volt (éves átlag) h/nap</t>
  </si>
  <si>
    <t>Napi termelés (éves átlag) kWh</t>
  </si>
  <si>
    <t>Napi termelés (havi átlag) kWh</t>
  </si>
  <si>
    <t>ÉMÁSZ áramdíj (átlag) 1kWh A1</t>
  </si>
  <si>
    <t>Inverter össz üzemóra</t>
  </si>
  <si>
    <t>Inverter havi üzemóra</t>
  </si>
  <si>
    <t>CO2 kibocsátás csökkenés tonna</t>
  </si>
  <si>
    <t>2010.10.07. 17h28</t>
  </si>
  <si>
    <t>Havi CO2 csökkenés (707gr/Kwh) kg</t>
  </si>
  <si>
    <t>2010.10.08. 7h26</t>
  </si>
  <si>
    <t>2010.10.08. 16h03</t>
  </si>
  <si>
    <t>2010.10.09. 17h48</t>
  </si>
  <si>
    <t>2010.10.08. 17h50</t>
  </si>
  <si>
    <t>2010.10.10. 11h40</t>
  </si>
  <si>
    <t>2010.10.10. 17h49</t>
  </si>
  <si>
    <t>2010.10.14. 16h45</t>
  </si>
  <si>
    <t>2010.10.15. 17h24</t>
  </si>
  <si>
    <t>2010.10.16. 11h27</t>
  </si>
  <si>
    <t>2010.10.17. 17h02</t>
  </si>
  <si>
    <t>2010.10.20. 17h20</t>
  </si>
  <si>
    <t>2010.10.21. 17h10</t>
  </si>
  <si>
    <t>2010.10.22. 17h31</t>
  </si>
  <si>
    <t>2010.10.24. 11h30</t>
  </si>
  <si>
    <t>2010.10.28. 16h10</t>
  </si>
  <si>
    <t>2010.10.31. 11h57</t>
  </si>
  <si>
    <t>2010.10.31. 16h10</t>
  </si>
  <si>
    <t>2010.04.hó</t>
  </si>
  <si>
    <t>2010.11.01. 12h01</t>
  </si>
  <si>
    <t>2010.11.hó</t>
  </si>
  <si>
    <t>2010.11.05. 16h23</t>
  </si>
  <si>
    <t>2010.11.06. 12h01</t>
  </si>
  <si>
    <t>2010.11.06. 16h10</t>
  </si>
  <si>
    <t>2010.11.11. 13h05</t>
  </si>
  <si>
    <t>2010.11.14. 10h36</t>
  </si>
  <si>
    <t>havi átlag 147 kwh-hoz képest, időarányosan</t>
  </si>
  <si>
    <t>Külső energia igény csökkenés</t>
  </si>
  <si>
    <t>2010.11.20. 11h13</t>
  </si>
  <si>
    <t>2010.11.20. 15h35</t>
  </si>
  <si>
    <t>2010.11.27. 8h55</t>
  </si>
  <si>
    <t>2010.11.30. 9h00</t>
  </si>
  <si>
    <t>2010.12.04. 10h01</t>
  </si>
  <si>
    <t>2010.12.hó</t>
  </si>
  <si>
    <t>2010.12.04. 13h10</t>
  </si>
  <si>
    <t>2010.12.12. 12h01</t>
  </si>
  <si>
    <t>2010.12.19. 13h02</t>
  </si>
  <si>
    <t>2010.12.24. 13h56</t>
  </si>
  <si>
    <t>Világost érzékelt a napelem (havi átlag) h/nap</t>
  </si>
  <si>
    <t>2010.12.29. 13h40</t>
  </si>
  <si>
    <t>2010.12.29. 14h59</t>
  </si>
  <si>
    <t>2011.01.01. 13h23</t>
  </si>
  <si>
    <t>2010.12.31. 12h10</t>
  </si>
  <si>
    <t>2011.01.hó</t>
  </si>
  <si>
    <t>2011.01.08. 13h30</t>
  </si>
  <si>
    <t>2011.01.09. 12h20</t>
  </si>
  <si>
    <t>2011.01.16. 10h30</t>
  </si>
  <si>
    <t>2011.01.15. 15h40</t>
  </si>
  <si>
    <t>2011.01.16. 14h40</t>
  </si>
  <si>
    <t>2011.01.21. 15h05</t>
  </si>
  <si>
    <t>2011.01.22. 11h05</t>
  </si>
  <si>
    <t>2011.01.23. 11h58</t>
  </si>
  <si>
    <t>2011.01.29. 14h32</t>
  </si>
  <si>
    <t>2011.01.30. 12h50</t>
  </si>
  <si>
    <t>2011.01.30. 16h20</t>
  </si>
  <si>
    <t>2011.02.05. 13h08</t>
  </si>
  <si>
    <t>2011.01.31. 17h00</t>
  </si>
  <si>
    <t>2011.02.06. 11h01</t>
  </si>
  <si>
    <t>2011.02.06. 14h38</t>
  </si>
  <si>
    <t>2011.02.hó</t>
  </si>
  <si>
    <t>2011.02.11. 11h14</t>
  </si>
  <si>
    <t>2011.02.15. 15h54</t>
  </si>
  <si>
    <t>2011.02.12. 16h14</t>
  </si>
  <si>
    <t>2010.12.29. 11h01 (hó lesöprése után!)</t>
  </si>
  <si>
    <t>2011.02.16. 15h40</t>
  </si>
  <si>
    <t>2011.02.20. 11h40</t>
  </si>
  <si>
    <t>2011.02.25. 15h40</t>
  </si>
  <si>
    <t>2011.02.26. 16h01</t>
  </si>
  <si>
    <t>2011.02.27. 15h40</t>
  </si>
  <si>
    <t>2011.03.04. 07h07</t>
  </si>
  <si>
    <t>2011.02.28. 17h00</t>
  </si>
  <si>
    <t>2011.03.hó</t>
  </si>
  <si>
    <t>2011.03.05. 15h01</t>
  </si>
  <si>
    <t>2011.03.05. 14h52</t>
  </si>
  <si>
    <t>2011.03.05. 17h12</t>
  </si>
  <si>
    <t>2011.03.10. 13h02</t>
  </si>
  <si>
    <t>2011.03.11. 16h51</t>
  </si>
  <si>
    <t>2011.03.12. 11h35</t>
  </si>
  <si>
    <t>2011.03.12. 14h18</t>
  </si>
  <si>
    <t>2011.03.13. 15h18</t>
  </si>
  <si>
    <t>2011.03.14. 13h01</t>
  </si>
  <si>
    <t>2011.03.18. 07h05</t>
  </si>
  <si>
    <t>2011.03.19. 16h38</t>
  </si>
  <si>
    <t>2011.03.20. 14h20</t>
  </si>
  <si>
    <t>2011.03.23. 7h20</t>
  </si>
  <si>
    <t>2011.03.24. 16h10</t>
  </si>
  <si>
    <t>2011.03.27. 13h20</t>
  </si>
  <si>
    <t>2011.03.31. 18h30</t>
  </si>
  <si>
    <t>2011.04.hó</t>
  </si>
  <si>
    <t>2011.04.01. 16h07</t>
  </si>
  <si>
    <t>2011.04.02. 13h20</t>
  </si>
  <si>
    <t>2011.04.07. 16h00</t>
  </si>
  <si>
    <t>2011.04.08. 18h40</t>
  </si>
  <si>
    <t>2011.04.09. 12h30</t>
  </si>
  <si>
    <t>2011.04.10. 13h03</t>
  </si>
  <si>
    <t>2011.04.10. 19h00</t>
  </si>
  <si>
    <t>2011.04.14. 16h10</t>
  </si>
  <si>
    <t>2011.04.17. 11h50</t>
  </si>
  <si>
    <t>2011.04.22. 16h30</t>
  </si>
  <si>
    <t>havi szaldó arány</t>
  </si>
  <si>
    <t>2011.04.28. 14h48</t>
  </si>
  <si>
    <t>2011.04.30. 15h40</t>
  </si>
  <si>
    <t>2011.05.05. 16h46</t>
  </si>
  <si>
    <t>2011.05.hó</t>
  </si>
  <si>
    <t>2011.05.12. 17h13</t>
  </si>
  <si>
    <t>2011.05.15. 13h47</t>
  </si>
  <si>
    <t>2011.05.17. 15h33</t>
  </si>
  <si>
    <t>2011.05.18. 11h58</t>
  </si>
  <si>
    <t>2011.05.19. 18h10</t>
  </si>
  <si>
    <t>2011.05.20. 17h03</t>
  </si>
  <si>
    <t>2011.05.24. 19h40</t>
  </si>
  <si>
    <t>2011.05.26. 17h56</t>
  </si>
  <si>
    <t>2011.05.27. 17h10</t>
  </si>
  <si>
    <t>2011.05.29. 13h50</t>
  </si>
  <si>
    <t>2011.05.31. 19h45</t>
  </si>
  <si>
    <t>2011.06.02  18h09</t>
  </si>
  <si>
    <t>2011.06.hó</t>
  </si>
  <si>
    <t>2011.06.03  17h01</t>
  </si>
  <si>
    <t>2011.06.04  19h07</t>
  </si>
  <si>
    <t>2011.06.09  18h01</t>
  </si>
  <si>
    <t>2011.06.12  13h30</t>
  </si>
  <si>
    <t>2011.06.13  16h11</t>
  </si>
  <si>
    <t>2011.06.17  15h11</t>
  </si>
  <si>
    <t>2011.06.18  17h58</t>
  </si>
  <si>
    <t>2011.06.22  18h50</t>
  </si>
  <si>
    <t>2011.06.23  18h30</t>
  </si>
  <si>
    <t>2011.06.30  19h23</t>
  </si>
  <si>
    <t>2011.07.hó</t>
  </si>
  <si>
    <t>2011.07.02  14h19</t>
  </si>
  <si>
    <t>2011.07.08  14h47</t>
  </si>
  <si>
    <t>2011.07.10  20h14</t>
  </si>
  <si>
    <t>2011.07.15  16h40</t>
  </si>
  <si>
    <t>2011.07.16  18h59</t>
  </si>
  <si>
    <t>hálózatba betáplálás (fogyasztás fölött) kWh</t>
  </si>
  <si>
    <t>Fogyasztás (termelésen felül) kWh</t>
  </si>
  <si>
    <t>Szaldó arány</t>
  </si>
  <si>
    <t>Össz hónap</t>
  </si>
  <si>
    <t>Össz nap</t>
  </si>
  <si>
    <t>2011.07.17  11h50</t>
  </si>
  <si>
    <t>2011.07.21  16h29</t>
  </si>
  <si>
    <t>Üzemel (hónap)</t>
  </si>
  <si>
    <t>Össz termelés (kwh)</t>
  </si>
  <si>
    <t>2011.07.31  18h27</t>
  </si>
  <si>
    <t>2011.08.hó</t>
  </si>
  <si>
    <t>2011.08.05  7h30</t>
  </si>
  <si>
    <t>2011.08.07  10h41</t>
  </si>
  <si>
    <t>2011.08.12  17h46</t>
  </si>
  <si>
    <t>2011.08.14  14h32</t>
  </si>
  <si>
    <t>2011.08.26  19h29</t>
  </si>
  <si>
    <t>2011.08.24  19h16</t>
  </si>
  <si>
    <t>Össz üzemidő (h)</t>
  </si>
  <si>
    <t>Napi átlag üzemóra  (h)</t>
  </si>
  <si>
    <t>2011.08.27  13h01</t>
  </si>
  <si>
    <t>2011.09.02  17h39</t>
  </si>
  <si>
    <t>2011.08.31  19h00</t>
  </si>
  <si>
    <t>2011.09.hó</t>
  </si>
  <si>
    <t>2011.08.28  14h27</t>
  </si>
  <si>
    <t>2011.09.04  15h48</t>
  </si>
  <si>
    <t>2011.09.10  11h49</t>
  </si>
  <si>
    <t>2011.09.11  14h10</t>
  </si>
  <si>
    <t>2011.09.16  18h25</t>
  </si>
  <si>
    <t>2011.09.17  12h00</t>
  </si>
  <si>
    <t>2011.09.18  12h28</t>
  </si>
  <si>
    <t>2011.09.22  18h30</t>
  </si>
  <si>
    <t>2011.09.30  7h01</t>
  </si>
  <si>
    <t>2011.10.08  8h07</t>
  </si>
  <si>
    <t>2011.10.hó</t>
  </si>
  <si>
    <t>2011.10.09  18h02</t>
  </si>
  <si>
    <t>2011.10.13  17h00</t>
  </si>
  <si>
    <t>2011.10.16  12h10</t>
  </si>
  <si>
    <t>2011.10.23  13h22</t>
  </si>
  <si>
    <t>2011.10.29  11h30</t>
  </si>
  <si>
    <t>2011.10.30  12h02</t>
  </si>
  <si>
    <t>2011.11.hó</t>
  </si>
  <si>
    <t>2011.10.31  15h40</t>
  </si>
  <si>
    <t>2011.11.06  16h12</t>
  </si>
  <si>
    <t>2011.11.12  13h32</t>
  </si>
  <si>
    <t>2011.11.13  11h55</t>
  </si>
  <si>
    <t>2011.11.19  15h05</t>
  </si>
  <si>
    <t>2011.11.20  11h20</t>
  </si>
  <si>
    <t>Üzemi napok száma (nap)</t>
  </si>
  <si>
    <t>2011.11.30  12h00</t>
  </si>
  <si>
    <t>2011.12.04  11h13</t>
  </si>
  <si>
    <t>2011.12.hó</t>
  </si>
  <si>
    <t>2011.12.10  15h40</t>
  </si>
  <si>
    <t>2011.12.16  13h20</t>
  </si>
  <si>
    <t>2011.12.18  13h02</t>
  </si>
  <si>
    <t>2011.12.23  12h00</t>
  </si>
  <si>
    <t>2011.12.31 11h40</t>
  </si>
  <si>
    <t>2012.01.02 9h20</t>
  </si>
  <si>
    <t>2012.01.08 16h20</t>
  </si>
  <si>
    <t>2012.01.hó</t>
  </si>
  <si>
    <t>2011 év (jan 1-dec 31)</t>
  </si>
  <si>
    <t>Külső energia igény csökkenés (átlaga)</t>
  </si>
  <si>
    <t>2012.01.14 12h10</t>
  </si>
  <si>
    <t>2012.01.21 12h01</t>
  </si>
  <si>
    <t>2012.01.22 13h12</t>
  </si>
  <si>
    <r>
      <t xml:space="preserve">Adott </t>
    </r>
    <r>
      <rPr>
        <b/>
        <sz val="11"/>
        <color indexed="8"/>
        <rFont val="Calibri"/>
        <family val="2"/>
      </rPr>
      <t xml:space="preserve">havi </t>
    </r>
    <r>
      <rPr>
        <b/>
        <sz val="11"/>
        <color indexed="8"/>
        <rFont val="Calibri"/>
        <family val="2"/>
      </rPr>
      <t>regisztrált fogyasztás (termelésen felül) kWh</t>
    </r>
  </si>
  <si>
    <r>
      <t xml:space="preserve">Adott </t>
    </r>
    <r>
      <rPr>
        <b/>
        <sz val="11"/>
        <color indexed="8"/>
        <rFont val="Calibri"/>
        <family val="2"/>
      </rPr>
      <t>havi</t>
    </r>
    <r>
      <rPr>
        <b/>
        <sz val="11"/>
        <color indexed="8"/>
        <rFont val="Calibri"/>
        <family val="2"/>
      </rPr>
      <t xml:space="preserve"> hálózatba betáplálás (fogyasztás fölött) kWh</t>
    </r>
  </si>
  <si>
    <r>
      <t xml:space="preserve">Adott </t>
    </r>
    <r>
      <rPr>
        <b/>
        <sz val="11"/>
        <color indexed="8"/>
        <rFont val="Calibri"/>
        <family val="2"/>
      </rPr>
      <t>havi</t>
    </r>
    <r>
      <rPr>
        <b/>
        <sz val="11"/>
        <color indexed="8"/>
        <rFont val="Calibri"/>
        <family val="2"/>
      </rPr>
      <t xml:space="preserve"> egyenleg (fizetendő) kWh</t>
    </r>
  </si>
  <si>
    <t>Egy éves periódus (2010 máj 1-2011 ápr 30)</t>
  </si>
  <si>
    <t>1190Wp solar rendszer éves adatai (időszak)</t>
  </si>
  <si>
    <t>2012.02.03 15h30</t>
  </si>
  <si>
    <t>2012.01.31 16h00</t>
  </si>
  <si>
    <t>2012.02.hó</t>
  </si>
  <si>
    <t>2012.02.12 15h21</t>
  </si>
  <si>
    <t>2012.02.24 12h50</t>
  </si>
  <si>
    <t>2012.03.03 9h07</t>
  </si>
  <si>
    <t>2012.02.29 18h00</t>
  </si>
  <si>
    <t>2012.03.04 14h36</t>
  </si>
  <si>
    <t>2012.03.hó</t>
  </si>
  <si>
    <t>2012.03.09 16h00</t>
  </si>
  <si>
    <t>2012.03.10 17h57</t>
  </si>
  <si>
    <t>2012.03.14 16h46</t>
  </si>
  <si>
    <t>2012.03.18 12h40</t>
  </si>
  <si>
    <t>2012.03.25 13h04</t>
  </si>
  <si>
    <t>2012.03.30 15h40</t>
  </si>
  <si>
    <t>2012.03.31 16h10</t>
  </si>
  <si>
    <t>2012.04.01 15h04</t>
  </si>
  <si>
    <t>2012.04.06 18h43</t>
  </si>
  <si>
    <t>2012.04.hó</t>
  </si>
  <si>
    <t>2012.04.20 16h18</t>
  </si>
  <si>
    <t>2012.04.27  13h14</t>
  </si>
  <si>
    <t>2012.04.28  14h33</t>
  </si>
  <si>
    <t>2012.04.30  20h00</t>
  </si>
  <si>
    <t>2012.05.hó</t>
  </si>
  <si>
    <t>2012.05.01  14h57</t>
  </si>
  <si>
    <t>2012.05.05  10h20</t>
  </si>
  <si>
    <t>2012.05.11  16h00</t>
  </si>
  <si>
    <t>2012.05.12  13h10</t>
  </si>
  <si>
    <t>2012.05.20  18h14</t>
  </si>
  <si>
    <t>2012.05.23  17h23</t>
  </si>
  <si>
    <t>2012.05.28  15h30</t>
  </si>
  <si>
    <t>2012.06.02  8h56</t>
  </si>
  <si>
    <t>2012.05.31  19h00</t>
  </si>
  <si>
    <t>2012.06.hó</t>
  </si>
  <si>
    <t>2012.06.04  18h50</t>
  </si>
  <si>
    <t>2012.06.09  16h30</t>
  </si>
  <si>
    <t>2012.06.10  12h41</t>
  </si>
  <si>
    <t>2012.06.17  13h05</t>
  </si>
  <si>
    <t>2012.06.27  18h59</t>
  </si>
  <si>
    <t>2012.06.30  19h00</t>
  </si>
  <si>
    <t>2012.07.04  14h45</t>
  </si>
  <si>
    <t>2012.07.hó</t>
  </si>
  <si>
    <t>Átlagos napi  termelés (kwh)</t>
  </si>
  <si>
    <t>Átlagos havi termelés (kwh)</t>
  </si>
  <si>
    <t>2012.07.08  12h21</t>
  </si>
  <si>
    <t>2012.07.16  12h32</t>
  </si>
  <si>
    <t>Napi átlagtermelés (több éves átlag) kWh</t>
  </si>
  <si>
    <t>2012.07.19  17h01</t>
  </si>
  <si>
    <t>2012.07.22  13h55</t>
  </si>
  <si>
    <t>2012.07.28  14h05</t>
  </si>
  <si>
    <t>2012.08.05  19h00</t>
  </si>
  <si>
    <t>2012.07.31  19h30</t>
  </si>
  <si>
    <t>2012.08.10  8h50</t>
  </si>
  <si>
    <t>2012.08.hó</t>
  </si>
  <si>
    <t>2012.08.25  14h18</t>
  </si>
  <si>
    <t>Átlagos éves termelés (kwh)</t>
  </si>
  <si>
    <t>2012.08.28  18h10</t>
  </si>
  <si>
    <t>2012.08.31  19h04</t>
  </si>
  <si>
    <t>2012.09.06  14h27</t>
  </si>
  <si>
    <t>2012.09.hó</t>
  </si>
  <si>
    <t>2012.09.09  14h01</t>
  </si>
  <si>
    <t>2012.09.21  18h29</t>
  </si>
  <si>
    <t>2012.09.29  18h01</t>
  </si>
  <si>
    <t>2012.09.30  15h52</t>
  </si>
  <si>
    <t>2012.10.10  11h20</t>
  </si>
  <si>
    <t>2012.10.13  16h20</t>
  </si>
  <si>
    <t>2012.10.14  14h09</t>
  </si>
  <si>
    <t>2012.10.19  17h15</t>
  </si>
  <si>
    <t>2012.10.22  16h10</t>
  </si>
  <si>
    <t>2012.10.31  17h00</t>
  </si>
  <si>
    <t>2012.11.01  13h06</t>
  </si>
  <si>
    <t>2012.10.hó</t>
  </si>
  <si>
    <t>2012.11.hó</t>
  </si>
  <si>
    <t>2012.11.04  14h26</t>
  </si>
  <si>
    <t>2012.11.09  13h10</t>
  </si>
  <si>
    <t>2012.11.11  13h20</t>
  </si>
  <si>
    <t>2012.11.24  12h00</t>
  </si>
  <si>
    <t>2012.11.29  15h00</t>
  </si>
  <si>
    <t>2012.12.01  11h30</t>
  </si>
  <si>
    <t>2012.11.30  16h00</t>
  </si>
  <si>
    <t>2012.12.hó</t>
  </si>
  <si>
    <t>2012.12.09  11h35</t>
  </si>
  <si>
    <t>2012.12.27  13h40</t>
  </si>
  <si>
    <t>2012.12.31  15h35</t>
  </si>
  <si>
    <t>2013.01.hó</t>
  </si>
  <si>
    <t>2012 év (jan 1-dec 31)</t>
  </si>
  <si>
    <t>2013.02.hó</t>
  </si>
  <si>
    <t>2013.03.hó</t>
  </si>
  <si>
    <t>2013.04.hó</t>
  </si>
  <si>
    <t>2013.05.hó</t>
  </si>
  <si>
    <t>2013.06.hó</t>
  </si>
  <si>
    <t>2013.07.hó</t>
  </si>
  <si>
    <t>2013.08.hó</t>
  </si>
  <si>
    <t>2013.09.hó</t>
  </si>
  <si>
    <t>2013.10.hó</t>
  </si>
  <si>
    <t>2013.11.hó</t>
  </si>
  <si>
    <t>2013.12.hó</t>
  </si>
  <si>
    <t>2013.01.03  11h27</t>
  </si>
  <si>
    <t>2013.01.12  12h01</t>
  </si>
  <si>
    <t>2013.01.26  11h30</t>
  </si>
  <si>
    <t>2013.01.31  17h00</t>
  </si>
  <si>
    <t>2013.02.01  15h15</t>
  </si>
  <si>
    <t>2013.02.16  14h50</t>
  </si>
  <si>
    <t>2013.02.28  08h00</t>
  </si>
  <si>
    <t>2013.03.03  17h20</t>
  </si>
  <si>
    <t>2013.03.24  13h30</t>
  </si>
  <si>
    <t>2013.03.31  16h08</t>
  </si>
  <si>
    <t>2013.04.01  18h01</t>
  </si>
  <si>
    <t>2013.04.13  16h10</t>
  </si>
  <si>
    <t>2013.04.14  10h50</t>
  </si>
  <si>
    <t>2013.04.21  13h10</t>
  </si>
  <si>
    <t>2013.04.27  11h00</t>
  </si>
  <si>
    <t>2013.04.30  18h00</t>
  </si>
  <si>
    <t>2013.05.03  17h08</t>
  </si>
  <si>
    <t>2013.05.05  13h05</t>
  </si>
  <si>
    <t>2013.05.10  18h45</t>
  </si>
  <si>
    <t>2013.05.12  13h50</t>
  </si>
  <si>
    <t>2013.05.18  10h20</t>
  </si>
  <si>
    <t>2013.05.31  15h01</t>
  </si>
  <si>
    <t>2013.06.01  18h14</t>
  </si>
  <si>
    <t>2013.06.24  19h10</t>
  </si>
  <si>
    <t>2013.06.30  19h00</t>
  </si>
  <si>
    <t>2013.07.03  20h20</t>
  </si>
  <si>
    <t>2013.07.04  13h00</t>
  </si>
  <si>
    <t>2013.07.06  19h28</t>
  </si>
  <si>
    <t>2013.07.13  14h00</t>
  </si>
  <si>
    <t>2013.07.14  12h08</t>
  </si>
  <si>
    <t>2013.07.21  15h41</t>
  </si>
  <si>
    <t>2013.07.25  20h20</t>
  </si>
  <si>
    <t>2013.07.28  12h03</t>
  </si>
  <si>
    <t>2013.07.31  16h58</t>
  </si>
  <si>
    <t>2013.08.02  13h14</t>
  </si>
  <si>
    <t>2013.08.11  19h00</t>
  </si>
  <si>
    <t>2013.08.24  17h50</t>
  </si>
  <si>
    <t>2013.08.27  14h25</t>
  </si>
  <si>
    <t>2013.08.30  14h22</t>
  </si>
  <si>
    <t>2013.08.31  16h40</t>
  </si>
  <si>
    <t>2013.09.06  17h40</t>
  </si>
  <si>
    <t>2013.09.15  15h30</t>
  </si>
  <si>
    <t>2013.09.30  18h00</t>
  </si>
  <si>
    <t>2013.10.06  15h30</t>
  </si>
  <si>
    <t>2013.10.11  12h43</t>
  </si>
  <si>
    <t>2013.10.31  12h00</t>
  </si>
  <si>
    <t>2013.11.30  13h00</t>
  </si>
  <si>
    <t>2013.12.01  10h30</t>
  </si>
  <si>
    <t>2013.12.25  11h09</t>
  </si>
  <si>
    <t>2013.12.31  12h00</t>
  </si>
  <si>
    <t>2014.01.02  13h55</t>
  </si>
  <si>
    <t>2014.01.hó</t>
  </si>
  <si>
    <t>2013 év (jan 1-dec 31)</t>
  </si>
  <si>
    <t>2014.01.31  15h30</t>
  </si>
  <si>
    <t>2014.02.01  9h50</t>
  </si>
  <si>
    <t>2014.02.hó</t>
  </si>
  <si>
    <t>Üzemel (év)</t>
  </si>
  <si>
    <t>2014.02.02  16h45</t>
  </si>
  <si>
    <t>2014.02.08  11h12</t>
  </si>
  <si>
    <t>2014.02.15  10h01</t>
  </si>
  <si>
    <t>2014.02.15  16h00</t>
  </si>
  <si>
    <t>2014.02.22  9h10</t>
  </si>
  <si>
    <t>2014.02.28  18h00</t>
  </si>
  <si>
    <t>2014.03.hó</t>
  </si>
  <si>
    <t>2014.03.08  15h13</t>
  </si>
  <si>
    <t>2014.03.09 10h10</t>
  </si>
  <si>
    <t>2014.03.14 12h35</t>
  </si>
  <si>
    <t>2014.03.20 16h10</t>
  </si>
  <si>
    <t>2014.03.28 15h31</t>
  </si>
  <si>
    <t>2014.04.13 13h01</t>
  </si>
  <si>
    <t>2014.03.31 18h55</t>
  </si>
  <si>
    <t>2014.04.hó</t>
  </si>
  <si>
    <t>2014.04.19 8h21</t>
  </si>
  <si>
    <t>2014.04.27 15h39</t>
  </si>
  <si>
    <t>2014.04.30 17h40</t>
  </si>
  <si>
    <t>2014.05.02 10h12</t>
  </si>
  <si>
    <t>2014.05.09 18h07</t>
  </si>
  <si>
    <t>2014.05.hó</t>
  </si>
  <si>
    <t>2014.05.27 19h59</t>
  </si>
  <si>
    <t>2014.05.28 17h35</t>
  </si>
  <si>
    <t>2014.05.31 18h01</t>
  </si>
  <si>
    <t>2014.06.02 7h18</t>
  </si>
  <si>
    <t>2014.06.07 16h20</t>
  </si>
  <si>
    <t>2014.06.hó</t>
  </si>
  <si>
    <t>2014.06.13 17h15</t>
  </si>
  <si>
    <t>2014.06.15 12h52</t>
  </si>
  <si>
    <t>2014.06.18 12h31</t>
  </si>
  <si>
    <t>2014.06.20 18h20</t>
  </si>
  <si>
    <t>2014.06.30 19h00</t>
  </si>
  <si>
    <t>2014.07.05 19h19</t>
  </si>
  <si>
    <t>2014.07.hó</t>
  </si>
  <si>
    <t>2014.07.06 13h41</t>
  </si>
  <si>
    <t>2014.07.11 18h01</t>
  </si>
  <si>
    <t>2014.07.17 19h01</t>
  </si>
  <si>
    <t>2014.07.20 11h01</t>
  </si>
  <si>
    <t>2014.07.30 19h05</t>
  </si>
  <si>
    <t>2014.08.01 19h27</t>
  </si>
  <si>
    <t>2014.07.31 19h00</t>
  </si>
  <si>
    <t>2014.08.12 19h10</t>
  </si>
  <si>
    <t>2014.08.hó</t>
  </si>
  <si>
    <t>2014.08.17 17h05</t>
  </si>
  <si>
    <t>2014.08.29 16h18</t>
  </si>
  <si>
    <t>2014.09.06 15h29</t>
  </si>
  <si>
    <t>2014.08.31 16h00</t>
  </si>
  <si>
    <t>2014.09.14 10h03</t>
  </si>
  <si>
    <t>2014.09.hó</t>
  </si>
  <si>
    <t>2014.09.20 10h17</t>
  </si>
  <si>
    <t>2014.09.21 16h29</t>
  </si>
  <si>
    <t>2014.09.30 18h00</t>
  </si>
  <si>
    <t>2014.10.04 15h29</t>
  </si>
  <si>
    <t>2014.10.hó</t>
  </si>
  <si>
    <t>2014.10.10 17h15</t>
  </si>
  <si>
    <t>2014.10.12 17h02</t>
  </si>
  <si>
    <t>2014.10.20 12h40</t>
  </si>
  <si>
    <t>2014.10.25 14h53</t>
  </si>
  <si>
    <t>2014.10.31 16h00</t>
  </si>
  <si>
    <t>2014.11.15 13h13</t>
  </si>
  <si>
    <t>2014.11.hó</t>
  </si>
  <si>
    <t>2014.11.30 14h24</t>
  </si>
  <si>
    <t>2014.12.hó</t>
  </si>
  <si>
    <t>2014.12.06 15h20</t>
  </si>
  <si>
    <t>2014.12.14 13h35</t>
  </si>
  <si>
    <t>2014.12.18 12h30</t>
  </si>
  <si>
    <t>2014.12.21 12h04</t>
  </si>
  <si>
    <t>2014.12.27 10h12</t>
  </si>
  <si>
    <t>2014.12.31 16h01</t>
  </si>
  <si>
    <t>2014 év (jan 1-dec 31)</t>
  </si>
  <si>
    <t>2015.01.01 11h22</t>
  </si>
  <si>
    <t>2015.01.hó</t>
  </si>
  <si>
    <t>2015.01.03 12h08</t>
  </si>
  <si>
    <t>2015.01.04 11h50</t>
  </si>
  <si>
    <t>2015.01.13 10h48</t>
  </si>
  <si>
    <t>2015.01.18 13h01</t>
  </si>
  <si>
    <t>2015.01.31 16h01</t>
  </si>
  <si>
    <t>2015.02.hó</t>
  </si>
  <si>
    <t>2015.02.02 15h18</t>
  </si>
  <si>
    <t>2015.02.14 17h01</t>
  </si>
  <si>
    <t>2015.02.22 10h00</t>
  </si>
  <si>
    <t>2015.02.27 14h02</t>
  </si>
  <si>
    <t>2015.02.28 16h00</t>
  </si>
  <si>
    <t>2015.03.06 11h10</t>
  </si>
  <si>
    <t>2015.03.15 9h40</t>
  </si>
  <si>
    <t>2015.03.hó</t>
  </si>
  <si>
    <t xml:space="preserve">  </t>
  </si>
  <si>
    <t>2015.03.27 14h30</t>
  </si>
  <si>
    <t>2015.03.29 9h35</t>
  </si>
  <si>
    <t>2015.04.04 14h20</t>
  </si>
  <si>
    <t>2015.03.31 18h00</t>
  </si>
  <si>
    <t>2015.04.10 18h15</t>
  </si>
  <si>
    <t>2015.04.19 19h00</t>
  </si>
  <si>
    <t>2015.04.hó</t>
  </si>
  <si>
    <t>2015.04.26 15h15</t>
  </si>
  <si>
    <t>2015.05.03 14h22</t>
  </si>
  <si>
    <t>2015.04.30 18h01</t>
  </si>
  <si>
    <t>2015.05.hó</t>
  </si>
  <si>
    <t>2015.05.14 18h17</t>
  </si>
  <si>
    <t>2015.05.31 18h00</t>
  </si>
  <si>
    <t>2015.06.04 14h30</t>
  </si>
  <si>
    <t>2015.06.hó</t>
  </si>
  <si>
    <t>2015.06.06 17h59</t>
  </si>
  <si>
    <t>2015.06.28 9h53</t>
  </si>
  <si>
    <t>2015.07.04 11h53</t>
  </si>
  <si>
    <t>2015.06.30 19h00</t>
  </si>
  <si>
    <t>2015.07.hó</t>
  </si>
  <si>
    <t>2015.07.12 16h59</t>
  </si>
  <si>
    <t>2015.07.31 20h06</t>
  </si>
  <si>
    <t>2015.09.13 13h55</t>
  </si>
  <si>
    <t>2015.08.31 14h00</t>
  </si>
  <si>
    <t>2015.08.hó</t>
  </si>
  <si>
    <t>2015.09.hó</t>
  </si>
  <si>
    <t>2015.09.27 12h08</t>
  </si>
  <si>
    <t>Éves becsült megtakarítás (beruházás előtt átlagban  147kWh/hó ill 4,83kWh/nap volt)</t>
  </si>
  <si>
    <t>2015.09.30 18h00</t>
  </si>
  <si>
    <t>2015.10.25 15h30</t>
  </si>
  <si>
    <t>2015.10.hó</t>
  </si>
  <si>
    <t>2015.11.08 09h10</t>
  </si>
  <si>
    <t>2015.10.31 15h30</t>
  </si>
  <si>
    <t>2015.11.hó</t>
  </si>
  <si>
    <t>2015.11.15 09h47</t>
  </si>
  <si>
    <t>2015.11.29 11h49</t>
  </si>
  <si>
    <t>2015.11.30 10h00</t>
  </si>
  <si>
    <t>2015.12.05 12h40</t>
  </si>
  <si>
    <t>2015.12.hó</t>
  </si>
  <si>
    <t>2015.12.13. 11h30</t>
  </si>
  <si>
    <t>2015.12.22. 12h03</t>
  </si>
  <si>
    <t>2016.01.03. 11h28</t>
  </si>
  <si>
    <t>2015.12.31. 15h00</t>
  </si>
  <si>
    <t>2016.01.hó</t>
  </si>
  <si>
    <t>2015 év (jan 1-dec 31)</t>
  </si>
  <si>
    <t>életvitelszerű lakás használat!</t>
  </si>
  <si>
    <t>részleges ~30% használat!</t>
  </si>
  <si>
    <t>részleges ~40% használat!</t>
  </si>
  <si>
    <t>2016.01.17. 14h20</t>
  </si>
  <si>
    <t>2016.01.23. 14h00</t>
  </si>
  <si>
    <t>2016.01.31. 15h00</t>
  </si>
  <si>
    <t>2016.02.02. 15h10</t>
  </si>
  <si>
    <t>2016.02.04. 12h30</t>
  </si>
  <si>
    <t>2016.02.05. 11h30</t>
  </si>
  <si>
    <t>Inverter észlelt (leolvasott) napi csúcster-melése kWh</t>
  </si>
  <si>
    <t>Észlelt (leolvasott) napelem csúcsteljesít-mény Wp</t>
  </si>
  <si>
    <t>2016.02.07. 10h50</t>
  </si>
  <si>
    <t>2016.02.13. 17h30</t>
  </si>
  <si>
    <t>2016.02.20. 13h20</t>
  </si>
  <si>
    <t>2016.02.hó</t>
  </si>
  <si>
    <t>2016.03.05. 9h08</t>
  </si>
  <si>
    <t>2016.02.29. 16h20</t>
  </si>
  <si>
    <t>2016.03.hó</t>
  </si>
  <si>
    <t>2016.03.14. 11h30</t>
  </si>
  <si>
    <t>2016.03.27. 12h20</t>
  </si>
  <si>
    <r>
      <t>Co2 kibocsátás csökkenés eddig</t>
    </r>
    <r>
      <rPr>
        <sz val="11"/>
        <color theme="1"/>
        <rFont val="Calibri"/>
        <family val="2"/>
      </rPr>
      <t xml:space="preserve"> 0,707kg/kwh-val számolva (tonna)</t>
    </r>
  </si>
  <si>
    <t>2016.03.30. 18h25</t>
  </si>
  <si>
    <t>2016.04.30. 12h00</t>
  </si>
  <si>
    <t>2016.04.hó</t>
  </si>
  <si>
    <t>2016.05.hó</t>
  </si>
  <si>
    <t>2016.05.08. 17h30</t>
  </si>
  <si>
    <t>2016.05.28. 17h50</t>
  </si>
  <si>
    <t>2016.05.31. 18h00</t>
  </si>
  <si>
    <t>2016.06.03. 18h40</t>
  </si>
  <si>
    <t>2016.06.hó</t>
  </si>
  <si>
    <t>2016.06.26. 11h30</t>
  </si>
  <si>
    <t>2016.07.01. 18h30</t>
  </si>
  <si>
    <t>2016.06.30. 19h00</t>
  </si>
  <si>
    <t>2016.07.hó</t>
  </si>
  <si>
    <t>2016.07.02. 18h05</t>
  </si>
  <si>
    <t>2016.07.13. 17h50</t>
  </si>
  <si>
    <t>2016.07.17. 11h10</t>
  </si>
  <si>
    <t>2016.07.24. 16h22</t>
  </si>
  <si>
    <t>2016.07.31. 15h20</t>
  </si>
  <si>
    <t>2016.08.21. 17h35</t>
  </si>
  <si>
    <t>2016.08.hó</t>
  </si>
  <si>
    <t>2016.08.27. 14h57</t>
  </si>
  <si>
    <t>2016.08.31. 18h04</t>
  </si>
  <si>
    <t>2016.09.hó</t>
  </si>
  <si>
    <t>2016.09.01. 8h04</t>
  </si>
  <si>
    <t>2016.09.11. 16h36</t>
  </si>
  <si>
    <t>2016.09.14. 18h10</t>
  </si>
  <si>
    <t>2016.09.16. 16h55</t>
  </si>
  <si>
    <t>2016.09.30. 18h05</t>
  </si>
  <si>
    <t>2016.10.hó</t>
  </si>
  <si>
    <t>2016.10.09. 14h00</t>
  </si>
  <si>
    <t>2016.10.22. 9h00</t>
  </si>
  <si>
    <t>2016.11.01. 11h00</t>
  </si>
  <si>
    <t>2016.10.31. 17h00</t>
  </si>
  <si>
    <t>2016.11.hó</t>
  </si>
  <si>
    <t>2016.11.26. 10h50</t>
  </si>
  <si>
    <t>2016.11.30. 15h00</t>
  </si>
  <si>
    <t>2016.12.27. 11h20</t>
  </si>
  <si>
    <t>2016.12.hó</t>
  </si>
  <si>
    <t>részleges ~35% használat!</t>
  </si>
  <si>
    <t>2017.01.05. 8h35</t>
  </si>
  <si>
    <t>2016.12.31. 16h00</t>
  </si>
  <si>
    <t>2017.01.07. 9h41</t>
  </si>
  <si>
    <t>2017.01.hó</t>
  </si>
  <si>
    <t>2017.01.15. 12h01</t>
  </si>
  <si>
    <r>
      <t>2016 év (jan 1-dec</t>
    </r>
    <r>
      <rPr>
        <sz val="11"/>
        <rFont val="Calibri"/>
        <family val="2"/>
      </rPr>
      <t xml:space="preserve"> 31</t>
    </r>
    <r>
      <rPr>
        <sz val="11"/>
        <rFont val="Calibri"/>
        <family val="2"/>
      </rPr>
      <t>)</t>
    </r>
  </si>
  <si>
    <t>2017.01.20. 11h00</t>
  </si>
  <si>
    <t>2017.01.28. 14h50</t>
  </si>
  <si>
    <t>2017.02.05. 10h20</t>
  </si>
  <si>
    <t>2017.02.02. 8h05</t>
  </si>
  <si>
    <t>2017.01.31 15h00</t>
  </si>
  <si>
    <t>2017.02.hó</t>
  </si>
  <si>
    <t>Éves átlag</t>
  </si>
  <si>
    <t>2017.02.24. 10h00</t>
  </si>
  <si>
    <t>2017.03.04. 11h00</t>
  </si>
  <si>
    <t>2017.02.28. 16h00</t>
  </si>
  <si>
    <t>2017.03.09. 15h00</t>
  </si>
  <si>
    <t>2017.03.hó</t>
  </si>
  <si>
    <t>2017.03.11. 16h55</t>
  </si>
  <si>
    <t>2017.03.23. 7h45</t>
  </si>
  <si>
    <t>2017.03.31. 16h00</t>
  </si>
  <si>
    <t>2017.04.15  11h10</t>
  </si>
  <si>
    <t>2017.04.22. 16h00</t>
  </si>
  <si>
    <t>2017.04.hó</t>
  </si>
  <si>
    <t>2017.04.30. 12h00</t>
  </si>
  <si>
    <t>2017.05.hó</t>
  </si>
  <si>
    <t>2017.05.01. 10h10</t>
  </si>
  <si>
    <t>2017.05.14. 11h24</t>
  </si>
  <si>
    <t>2017.05.20. 13h16</t>
  </si>
  <si>
    <t>2017.05.31. 18h50</t>
  </si>
  <si>
    <t>2017.06.hó</t>
  </si>
  <si>
    <t>2017.06.01. 06h20</t>
  </si>
  <si>
    <t>2017.06.11. 11h20</t>
  </si>
  <si>
    <t>2017.06.30. 18h00</t>
  </si>
  <si>
    <t>2017.07.06. 19h44</t>
  </si>
  <si>
    <t>2017.07.08. 17h30</t>
  </si>
  <si>
    <t>2017.07.12. 17h59</t>
  </si>
  <si>
    <t>2017.07.15. 17h16</t>
  </si>
  <si>
    <t>2017.07.hó</t>
  </si>
  <si>
    <t>2017.07.19. 17h55</t>
  </si>
  <si>
    <t>2017.07.27. 7h50</t>
  </si>
  <si>
    <t>2017.08.hó</t>
  </si>
  <si>
    <t>2017.08.06. 15h20</t>
  </si>
  <si>
    <t>2017.07.31. 20h00</t>
  </si>
  <si>
    <t>2017.08.13. 9h10</t>
  </si>
  <si>
    <t>2017.08.19. 17h41</t>
  </si>
  <si>
    <t>2017.08.25. 17h08</t>
  </si>
  <si>
    <t>2017.08.31. 19h00</t>
  </si>
  <si>
    <t>2017.09.08. 18h25</t>
  </si>
  <si>
    <t>2017.09.hó</t>
  </si>
  <si>
    <t>2017.09.17. 12h05</t>
  </si>
  <si>
    <t>2017.09.28. 7h55</t>
  </si>
  <si>
    <t>2017.09.30. 16h01</t>
  </si>
  <si>
    <t>2017.10.12. 15h31</t>
  </si>
  <si>
    <t>2017.10.hó</t>
  </si>
  <si>
    <t>2017.10.29. 15h41</t>
  </si>
  <si>
    <t>2017.11.01. 16h10</t>
  </si>
  <si>
    <t>2017.10.31. 15h00</t>
  </si>
  <si>
    <t>2017.11.hó</t>
  </si>
  <si>
    <t>2017.12.25. 9h51</t>
  </si>
  <si>
    <t>2017.11.30. 12h00</t>
  </si>
  <si>
    <t>2017.12.hó</t>
  </si>
  <si>
    <t>2017.12.31. 15h00</t>
  </si>
  <si>
    <t>2018.01.hó</t>
  </si>
  <si>
    <t>2018.01.01. 09h00</t>
  </si>
  <si>
    <r>
      <t>2017 év (jan 1-dec</t>
    </r>
    <r>
      <rPr>
        <sz val="11"/>
        <rFont val="Calibri"/>
        <family val="2"/>
      </rPr>
      <t xml:space="preserve"> 31</t>
    </r>
    <r>
      <rPr>
        <sz val="11"/>
        <rFont val="Calibri"/>
        <family val="2"/>
      </rPr>
      <t>)</t>
    </r>
  </si>
  <si>
    <t>2018.01.07. 14h27</t>
  </si>
  <si>
    <t>2018.01.20. 10h01</t>
  </si>
  <si>
    <t>Fizetendő áramdíj (különbözet)</t>
  </si>
  <si>
    <t>2012.02.24 16h01+B566</t>
  </si>
  <si>
    <t>2018.01.31. 16h00</t>
  </si>
  <si>
    <t>2018.02.10. 15h14</t>
  </si>
  <si>
    <t>2018.02.hó</t>
  </si>
  <si>
    <t>2018.02.28. 16h00</t>
  </si>
  <si>
    <t>2018.03.04. 11h25</t>
  </si>
  <si>
    <t>2018.03.hó</t>
  </si>
  <si>
    <t>2018.03.10. 15h40</t>
  </si>
  <si>
    <t>2018.03.30. 11h30</t>
  </si>
  <si>
    <t>2018.03.31. 16h00</t>
  </si>
  <si>
    <t>2018.04.18. 18h30</t>
  </si>
  <si>
    <t>2018.04.hó</t>
  </si>
  <si>
    <t>2018.05.12. 15h11</t>
  </si>
  <si>
    <t>2018.04.30. 13h00</t>
  </si>
  <si>
    <t>2018.05.hó</t>
  </si>
  <si>
    <r>
      <rPr>
        <b/>
        <sz val="11"/>
        <color indexed="8"/>
        <rFont val="Calibri"/>
        <family val="2"/>
      </rPr>
      <t xml:space="preserve">A mért  adatokból számítva: </t>
    </r>
    <r>
      <rPr>
        <sz val="11"/>
        <color theme="1"/>
        <rFont val="Calibri"/>
        <family val="2"/>
      </rPr>
      <t xml:space="preserve">azonos  tájolású </t>
    </r>
    <r>
      <rPr>
        <b/>
        <sz val="11"/>
        <color indexed="8"/>
        <rFont val="Calibri"/>
        <family val="2"/>
      </rPr>
      <t>1000Wp-s  kiserőmű átlagosan ennyit termel naponta</t>
    </r>
    <r>
      <rPr>
        <sz val="11"/>
        <color theme="1"/>
        <rFont val="Calibri"/>
        <family val="2"/>
      </rPr>
      <t xml:space="preserve">  (1KWp -&gt;  kWh/nap)</t>
    </r>
  </si>
  <si>
    <r>
      <rPr>
        <b/>
        <sz val="11"/>
        <color indexed="8"/>
        <rFont val="Calibri"/>
        <family val="2"/>
      </rPr>
      <t xml:space="preserve">A mért adatokból számítva: </t>
    </r>
    <r>
      <rPr>
        <sz val="11"/>
        <color theme="1"/>
        <rFont val="Calibri"/>
        <family val="2"/>
      </rPr>
      <t xml:space="preserve">azonos tájolású </t>
    </r>
    <r>
      <rPr>
        <b/>
        <sz val="11"/>
        <color indexed="8"/>
        <rFont val="Calibri"/>
        <family val="2"/>
      </rPr>
      <t xml:space="preserve">1.0kWp-s  kiserőmű ugyanitt ennyit termel havonta </t>
    </r>
    <r>
      <rPr>
        <sz val="11"/>
        <color theme="1"/>
        <rFont val="Calibri"/>
        <family val="2"/>
      </rPr>
      <t xml:space="preserve"> (1KWp -&gt;  kWh/hónap)</t>
    </r>
  </si>
  <si>
    <t>2018.06.24. 17h54</t>
  </si>
  <si>
    <t>2018.05.31. 16h00</t>
  </si>
  <si>
    <t>2018.06.hó</t>
  </si>
  <si>
    <t>2018.06.30. 16h00</t>
  </si>
  <si>
    <t>2018.07.15. 16h20</t>
  </si>
  <si>
    <t>2018.07.hó</t>
  </si>
  <si>
    <t>2018.07.18. 16h00</t>
  </si>
  <si>
    <t>2018.07.30. 19h10</t>
  </si>
  <si>
    <t>2018.07.31. 19h10</t>
  </si>
  <si>
    <t>2018.08.03. 17h20</t>
  </si>
  <si>
    <t>2018.08.hó</t>
  </si>
  <si>
    <t>2018.08.31. 16h00</t>
  </si>
  <si>
    <t>2018.09.16. 9h10</t>
  </si>
  <si>
    <t>2018.09.23. 10h56</t>
  </si>
  <si>
    <t>2018.10.07. 9h10</t>
  </si>
  <si>
    <t>2019.09.30. 16h00</t>
  </si>
  <si>
    <t>2018.09.hó</t>
  </si>
  <si>
    <t>2018.10.hó</t>
  </si>
  <si>
    <t>2018.10.22.10h40</t>
  </si>
  <si>
    <r>
      <t xml:space="preserve">A mért adatokból számítva: </t>
    </r>
    <r>
      <rPr>
        <sz val="11"/>
        <color indexed="8"/>
        <rFont val="Calibri"/>
        <family val="2"/>
      </rPr>
      <t xml:space="preserve">azonos tájolású </t>
    </r>
    <r>
      <rPr>
        <b/>
        <sz val="11"/>
        <color indexed="8"/>
        <rFont val="Calibri"/>
        <family val="2"/>
      </rPr>
      <t>1.0KWp-s rendszer</t>
    </r>
    <r>
      <rPr>
        <sz val="11"/>
        <color indexed="8"/>
        <rFont val="Calibri"/>
        <family val="2"/>
      </rPr>
      <t xml:space="preserve"> ugyanitt minimum </t>
    </r>
    <r>
      <rPr>
        <b/>
        <sz val="11"/>
        <color indexed="8"/>
        <rFont val="Calibri"/>
        <family val="2"/>
      </rPr>
      <t>ennyit termelne évente (1KWp -&gt;  kWh/év)</t>
    </r>
  </si>
  <si>
    <t>2018.11.30.16h00</t>
  </si>
  <si>
    <t>2018.10.31.16h00</t>
  </si>
  <si>
    <t>2018.12.02.12h30</t>
  </si>
  <si>
    <t>2018.11.hó</t>
  </si>
  <si>
    <t>2018.12.hó</t>
  </si>
  <si>
    <t>2018.12.09.14h27</t>
  </si>
  <si>
    <t>2018.12.23.10h20</t>
  </si>
  <si>
    <t>2018.12.27.10h00</t>
  </si>
  <si>
    <t>2018.12.30.11h00</t>
  </si>
  <si>
    <t>2019.01.05.11h00</t>
  </si>
  <si>
    <t>2018.12.31.12h00</t>
  </si>
  <si>
    <t>2019.01.hó</t>
  </si>
  <si>
    <r>
      <t>2018 év (jan 1-dec</t>
    </r>
    <r>
      <rPr>
        <sz val="11"/>
        <rFont val="Calibri"/>
        <family val="2"/>
      </rPr>
      <t xml:space="preserve"> 31</t>
    </r>
    <r>
      <rPr>
        <sz val="11"/>
        <rFont val="Calibri"/>
        <family val="2"/>
      </rPr>
      <t>)</t>
    </r>
  </si>
  <si>
    <t>2019.01.27.12h25</t>
  </si>
  <si>
    <t>2019.02.09.16h10</t>
  </si>
  <si>
    <t>2019.01.31.16h00</t>
  </si>
  <si>
    <t>2019.02.hó</t>
  </si>
  <si>
    <t>2019.02.28.16h00</t>
  </si>
  <si>
    <t>2019.03.06.17h55</t>
  </si>
  <si>
    <t>2019.03.hó</t>
  </si>
  <si>
    <t>2019.03.31.12h30</t>
  </si>
  <si>
    <t>2019.04.hó</t>
  </si>
  <si>
    <t>2019.04.26.17h20</t>
  </si>
  <si>
    <t>2019.04.30.16h00</t>
  </si>
  <si>
    <t>2019.05.hó</t>
  </si>
  <si>
    <r>
      <t xml:space="preserve">Időszak </t>
    </r>
    <r>
      <rPr>
        <sz val="11"/>
        <color indexed="10"/>
        <rFont val="Calibri"/>
        <family val="2"/>
      </rPr>
      <t>(görgesd)</t>
    </r>
  </si>
  <si>
    <t>2019.05.19.10h00</t>
  </si>
  <si>
    <t>2019.06.02.14h30</t>
  </si>
  <si>
    <t>2019.05.31.16h00</t>
  </si>
  <si>
    <t>2019.06.hó</t>
  </si>
  <si>
    <t>2019.06.07.14h55</t>
  </si>
  <si>
    <t>2019.07.31.16h00</t>
  </si>
  <si>
    <t>2019.08.23.14h30</t>
  </si>
  <si>
    <t>2019.06.30.16h00</t>
  </si>
  <si>
    <t>2019.07.hó</t>
  </si>
  <si>
    <t>2019.08.hó</t>
  </si>
  <si>
    <t>2019.08.31.16h00</t>
  </si>
  <si>
    <t>2019.09.30.16h00</t>
  </si>
  <si>
    <t>2019.10.06.14h00</t>
  </si>
  <si>
    <t>2019.09.hó</t>
  </si>
  <si>
    <t>2019.10.hó</t>
  </si>
  <si>
    <t>2019.10.31.16h00</t>
  </si>
  <si>
    <t>2019.12.31.14h00</t>
  </si>
  <si>
    <t>2019.11.30.13h00</t>
  </si>
  <si>
    <t>2019.11.hó</t>
  </si>
  <si>
    <t>2019.12.hó</t>
  </si>
  <si>
    <r>
      <t>2019 év (jan 1-dec</t>
    </r>
    <r>
      <rPr>
        <sz val="11"/>
        <rFont val="Calibri"/>
        <family val="2"/>
      </rPr>
      <t xml:space="preserve"> 31</t>
    </r>
    <r>
      <rPr>
        <sz val="11"/>
        <rFont val="Calibri"/>
        <family val="2"/>
      </rPr>
      <t>)</t>
    </r>
  </si>
  <si>
    <t>2020.01.18.12h00</t>
  </si>
  <si>
    <t>2020.01.31.12h00</t>
  </si>
  <si>
    <t>2020.01.hó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</si>
</sst>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0\ &quot;Ft&quot;_-;\-* #,##0.000\ &quot;Ft&quot;_-;_-* &quot;-&quot;??\ &quot;Ft&quot;_-;_-@_-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  <numFmt numFmtId="175" formatCode="[$-40E]yyyy\.\ mmmm\ d\.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"/>
    <numFmt numFmtId="183" formatCode="0.0"/>
    <numFmt numFmtId="184" formatCode="0.0000000000"/>
    <numFmt numFmtId="185" formatCode="0.00000000000"/>
    <numFmt numFmtId="186" formatCode="_-* #,##0.0\ _F_t_-;\-* #,##0.0\ _F_t_-;_-* &quot;-&quot;??\ _F_t_-;_-@_-"/>
    <numFmt numFmtId="187" formatCode="_-* #,##0\ _F_t_-;\-* #,##0\ _F_t_-;_-* &quot;-&quot;??\ _F_t_-;_-@_-"/>
    <numFmt numFmtId="188" formatCode="_-* #,##0.0\ &quot;Ft&quot;_-;\-* #,##0.0\ &quot;Ft&quot;_-;_-* &quot;-&quot;?\ &quot;Ft&quot;_-;_-@_-"/>
    <numFmt numFmtId="189" formatCode="0.0%"/>
    <numFmt numFmtId="190" formatCode="0.000%"/>
    <numFmt numFmtId="191" formatCode="_-* #,##0.000\ _F_t_-;\-* #,##0.000\ _F_t_-;_-* &quot;-&quot;??\ _F_t_-;_-@_-"/>
    <numFmt numFmtId="192" formatCode="_-* #,##0.0000\ _F_t_-;\-* #,##0.0000\ _F_t_-;_-* &quot;-&quot;??\ _F_t_-;_-@_-"/>
    <numFmt numFmtId="193" formatCode="_-* #,##0.00000\ _F_t_-;\-* #,##0.00000\ _F_t_-;_-* &quot;-&quot;??\ _F_t_-;_-@_-"/>
    <numFmt numFmtId="194" formatCode="_-* #,##0.000000\ _F_t_-;\-* #,##0.000000\ _F_t_-;_-* &quot;-&quot;??\ _F_t_-;_-@_-"/>
    <numFmt numFmtId="195" formatCode="_-* #,##0.0000000\ _F_t_-;\-* #,##0.0000000\ _F_t_-;_-* &quot;-&quot;??\ _F_t_-;_-@_-"/>
    <numFmt numFmtId="196" formatCode="_-* #,##0.00000000\ _F_t_-;\-* #,##0.00000000\ _F_t_-;_-* &quot;-&quot;??\ _F_t_-;_-@_-"/>
    <numFmt numFmtId="197" formatCode="_-* #,##0.000000000\ _F_t_-;\-* #,##0.000000000\ _F_t_-;_-* &quot;-&quot;??\ _F_t_-;_-@_-"/>
    <numFmt numFmtId="198" formatCode="_-* #,##0.0000000000\ _F_t_-;\-* #,##0.0000000000\ _F_t_-;_-* &quot;-&quot;??\ _F_t_-;_-@_-"/>
    <numFmt numFmtId="199" formatCode="_-* #,##0.00000000000\ _F_t_-;\-* #,##0.00000000000\ _F_t_-;_-* &quot;-&quot;??\ _F_t_-;_-@_-"/>
    <numFmt numFmtId="200" formatCode="_-* #,##0.000000000000\ _F_t_-;\-* #,##0.000000000000\ _F_t_-;_-* &quot;-&quot;??\ _F_t_-;_-@_-"/>
    <numFmt numFmtId="201" formatCode="_-* #,##0.0000000000000\ _F_t_-;\-* #,##0.0000000000000\ _F_t_-;_-* &quot;-&quot;??\ _F_t_-;_-@_-"/>
    <numFmt numFmtId="202" formatCode="_-* #,##0.00000000000000\ _F_t_-;\-* #,##0.00000000000000\ _F_t_-;_-* &quot;-&quot;??\ _F_t_-;_-@_-"/>
    <numFmt numFmtId="203" formatCode="0.0000%"/>
    <numFmt numFmtId="204" formatCode="0.00000%"/>
    <numFmt numFmtId="205" formatCode="0.000000%"/>
    <numFmt numFmtId="206" formatCode="0.0000000%"/>
    <numFmt numFmtId="207" formatCode="0.00000000%"/>
    <numFmt numFmtId="208" formatCode="0.000000000%"/>
    <numFmt numFmtId="209" formatCode="_-* #,##0.0\ _F_t_-;\-* #,##0.0\ _F_t_-;_-* &quot;-&quot;?\ _F_t_-;_-@_-"/>
    <numFmt numFmtId="210" formatCode="_-* #,##0.0000\ &quot;Ft&quot;_-;\-* #,##0.0000\ &quot;Ft&quot;_-;_-* &quot;-&quot;??\ &quot;Ft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b/>
      <sz val="12"/>
      <color indexed="17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 wrapText="1"/>
    </xf>
    <xf numFmtId="0" fontId="0" fillId="0" borderId="0" xfId="0" applyBorder="1" applyAlignment="1">
      <alignment/>
    </xf>
    <xf numFmtId="9" fontId="0" fillId="0" borderId="10" xfId="60" applyFont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174" fontId="0" fillId="0" borderId="10" xfId="55" applyNumberFormat="1" applyFont="1" applyBorder="1" applyAlignment="1">
      <alignment/>
    </xf>
    <xf numFmtId="174" fontId="0" fillId="34" borderId="10" xfId="55" applyNumberFormat="1" applyFont="1" applyFill="1" applyBorder="1" applyAlignment="1">
      <alignment wrapText="1"/>
    </xf>
    <xf numFmtId="9" fontId="0" fillId="0" borderId="10" xfId="6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9" fontId="0" fillId="35" borderId="10" xfId="6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12" borderId="10" xfId="0" applyFill="1" applyBorder="1" applyAlignment="1">
      <alignment/>
    </xf>
    <xf numFmtId="18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8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4" fontId="0" fillId="0" borderId="10" xfId="5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3" fontId="0" fillId="36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174" fontId="36" fillId="0" borderId="10" xfId="55" applyNumberFormat="1" applyFont="1" applyFill="1" applyBorder="1" applyAlignment="1">
      <alignment/>
    </xf>
    <xf numFmtId="173" fontId="0" fillId="0" borderId="10" xfId="55" applyNumberFormat="1" applyFont="1" applyBorder="1" applyAlignment="1">
      <alignment/>
    </xf>
    <xf numFmtId="174" fontId="0" fillId="0" borderId="10" xfId="55" applyNumberFormat="1" applyFont="1" applyBorder="1" applyAlignment="1">
      <alignment/>
    </xf>
    <xf numFmtId="186" fontId="36" fillId="0" borderId="10" xfId="0" applyNumberFormat="1" applyFont="1" applyFill="1" applyBorder="1" applyAlignment="1">
      <alignment/>
    </xf>
    <xf numFmtId="43" fontId="36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186" fontId="0" fillId="0" borderId="0" xfId="40" applyNumberFormat="1" applyFont="1" applyBorder="1" applyAlignment="1">
      <alignment/>
    </xf>
    <xf numFmtId="186" fontId="36" fillId="0" borderId="10" xfId="40" applyNumberFormat="1" applyFont="1" applyFill="1" applyBorder="1" applyAlignment="1">
      <alignment/>
    </xf>
    <xf numFmtId="191" fontId="36" fillId="0" borderId="10" xfId="40" applyNumberFormat="1" applyFont="1" applyFill="1" applyBorder="1" applyAlignment="1">
      <alignment/>
    </xf>
    <xf numFmtId="9" fontId="36" fillId="0" borderId="10" xfId="60" applyNumberFormat="1" applyFont="1" applyFill="1" applyBorder="1" applyAlignment="1">
      <alignment/>
    </xf>
    <xf numFmtId="174" fontId="0" fillId="13" borderId="10" xfId="55" applyNumberFormat="1" applyFont="1" applyFill="1" applyBorder="1" applyAlignment="1">
      <alignment/>
    </xf>
    <xf numFmtId="9" fontId="0" fillId="13" borderId="10" xfId="60" applyFont="1" applyFill="1" applyBorder="1" applyAlignment="1">
      <alignment/>
    </xf>
    <xf numFmtId="0" fontId="0" fillId="13" borderId="10" xfId="0" applyFill="1" applyBorder="1" applyAlignment="1">
      <alignment/>
    </xf>
    <xf numFmtId="1" fontId="0" fillId="13" borderId="10" xfId="0" applyNumberFormat="1" applyFill="1" applyBorder="1" applyAlignment="1">
      <alignment/>
    </xf>
    <xf numFmtId="14" fontId="0" fillId="13" borderId="10" xfId="0" applyNumberForma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183" fontId="3" fillId="36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9" fontId="36" fillId="0" borderId="10" xfId="60" applyFont="1" applyFill="1" applyBorder="1" applyAlignment="1">
      <alignment wrapText="1"/>
    </xf>
    <xf numFmtId="0" fontId="36" fillId="38" borderId="10" xfId="0" applyFont="1" applyFill="1" applyBorder="1" applyAlignment="1">
      <alignment/>
    </xf>
    <xf numFmtId="186" fontId="36" fillId="38" borderId="10" xfId="4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18" borderId="10" xfId="0" applyFill="1" applyBorder="1" applyAlignment="1">
      <alignment/>
    </xf>
    <xf numFmtId="0" fontId="0" fillId="33" borderId="10" xfId="0" applyFill="1" applyBorder="1" applyAlignment="1">
      <alignment/>
    </xf>
    <xf numFmtId="174" fontId="0" fillId="33" borderId="10" xfId="55" applyNumberFormat="1" applyFont="1" applyFill="1" applyBorder="1" applyAlignment="1">
      <alignment/>
    </xf>
    <xf numFmtId="9" fontId="0" fillId="33" borderId="10" xfId="6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186" fontId="36" fillId="33" borderId="10" xfId="40" applyNumberFormat="1" applyFont="1" applyFill="1" applyBorder="1" applyAlignment="1">
      <alignment/>
    </xf>
    <xf numFmtId="0" fontId="36" fillId="0" borderId="10" xfId="0" applyFont="1" applyBorder="1" applyAlignment="1">
      <alignment horizontal="left"/>
    </xf>
    <xf numFmtId="0" fontId="36" fillId="33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wrapText="1"/>
    </xf>
    <xf numFmtId="0" fontId="36" fillId="35" borderId="10" xfId="0" applyFont="1" applyFill="1" applyBorder="1" applyAlignment="1">
      <alignment wrapText="1"/>
    </xf>
    <xf numFmtId="0" fontId="36" fillId="34" borderId="0" xfId="0" applyFont="1" applyFill="1" applyAlignment="1">
      <alignment wrapText="1"/>
    </xf>
    <xf numFmtId="0" fontId="36" fillId="34" borderId="11" xfId="0" applyFont="1" applyFill="1" applyBorder="1" applyAlignment="1">
      <alignment wrapText="1"/>
    </xf>
    <xf numFmtId="0" fontId="0" fillId="39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2" borderId="10" xfId="0" applyFill="1" applyBorder="1" applyAlignment="1">
      <alignment/>
    </xf>
    <xf numFmtId="44" fontId="0" fillId="0" borderId="10" xfId="55" applyNumberFormat="1" applyFont="1" applyBorder="1" applyAlignment="1">
      <alignment/>
    </xf>
    <xf numFmtId="187" fontId="36" fillId="0" borderId="10" xfId="4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12" borderId="10" xfId="0" applyFill="1" applyBorder="1" applyAlignment="1">
      <alignment wrapText="1"/>
    </xf>
    <xf numFmtId="0" fontId="3" fillId="8" borderId="10" xfId="0" applyFont="1" applyFill="1" applyBorder="1" applyAlignment="1">
      <alignment/>
    </xf>
    <xf numFmtId="186" fontId="36" fillId="13" borderId="10" xfId="40" applyNumberFormat="1" applyFont="1" applyFill="1" applyBorder="1" applyAlignment="1">
      <alignment/>
    </xf>
    <xf numFmtId="44" fontId="0" fillId="0" borderId="10" xfId="55" applyNumberFormat="1" applyFont="1" applyFill="1" applyBorder="1" applyAlignment="1">
      <alignment/>
    </xf>
    <xf numFmtId="183" fontId="0" fillId="33" borderId="10" xfId="0" applyNumberFormat="1" applyFill="1" applyBorder="1" applyAlignment="1">
      <alignment/>
    </xf>
    <xf numFmtId="0" fontId="3" fillId="12" borderId="10" xfId="0" applyFont="1" applyFill="1" applyBorder="1" applyAlignment="1">
      <alignment/>
    </xf>
    <xf numFmtId="174" fontId="0" fillId="34" borderId="10" xfId="55" applyNumberFormat="1" applyFont="1" applyFill="1" applyBorder="1" applyAlignment="1">
      <alignment wrapText="1"/>
    </xf>
    <xf numFmtId="2" fontId="0" fillId="10" borderId="10" xfId="0" applyNumberFormat="1" applyFill="1" applyBorder="1" applyAlignment="1">
      <alignment horizontal="center"/>
    </xf>
    <xf numFmtId="0" fontId="40" fillId="8" borderId="10" xfId="0" applyFont="1" applyFill="1" applyBorder="1" applyAlignment="1">
      <alignment wrapText="1"/>
    </xf>
    <xf numFmtId="0" fontId="31" fillId="2" borderId="10" xfId="0" applyFont="1" applyFill="1" applyBorder="1" applyAlignment="1">
      <alignment horizontal="center"/>
    </xf>
    <xf numFmtId="2" fontId="31" fillId="2" borderId="10" xfId="0" applyNumberFormat="1" applyFont="1" applyFill="1" applyBorder="1" applyAlignment="1">
      <alignment horizontal="center"/>
    </xf>
    <xf numFmtId="183" fontId="31" fillId="2" borderId="10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83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6" fillId="8" borderId="10" xfId="0" applyFont="1" applyFill="1" applyBorder="1" applyAlignment="1">
      <alignment horizontal="center" wrapText="1"/>
    </xf>
    <xf numFmtId="0" fontId="36" fillId="8" borderId="10" xfId="0" applyFont="1" applyFill="1" applyBorder="1" applyAlignment="1">
      <alignment wrapText="1"/>
    </xf>
    <xf numFmtId="0" fontId="0" fillId="40" borderId="12" xfId="0" applyFill="1" applyBorder="1" applyAlignment="1">
      <alignment wrapText="1"/>
    </xf>
    <xf numFmtId="0" fontId="2" fillId="40" borderId="12" xfId="0" applyFont="1" applyFill="1" applyBorder="1" applyAlignment="1">
      <alignment wrapText="1"/>
    </xf>
    <xf numFmtId="2" fontId="3" fillId="41" borderId="10" xfId="0" applyNumberFormat="1" applyFont="1" applyFill="1" applyBorder="1" applyAlignment="1">
      <alignment/>
    </xf>
    <xf numFmtId="187" fontId="36" fillId="12" borderId="10" xfId="4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8" borderId="13" xfId="0" applyFill="1" applyBorder="1" applyAlignment="1">
      <alignment/>
    </xf>
    <xf numFmtId="0" fontId="0" fillId="0" borderId="13" xfId="0" applyFill="1" applyBorder="1" applyAlignment="1">
      <alignment/>
    </xf>
    <xf numFmtId="0" fontId="3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9" fontId="3" fillId="0" borderId="10" xfId="60" applyFont="1" applyFill="1" applyBorder="1" applyAlignment="1">
      <alignment/>
    </xf>
    <xf numFmtId="174" fontId="3" fillId="0" borderId="10" xfId="55" applyNumberFormat="1" applyFont="1" applyFill="1" applyBorder="1" applyAlignment="1">
      <alignment/>
    </xf>
    <xf numFmtId="0" fontId="3" fillId="8" borderId="13" xfId="0" applyFont="1" applyFill="1" applyBorder="1" applyAlignment="1">
      <alignment/>
    </xf>
    <xf numFmtId="0" fontId="3" fillId="14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1" fontId="40" fillId="33" borderId="10" xfId="0" applyNumberFormat="1" applyFont="1" applyFill="1" applyBorder="1" applyAlignment="1">
      <alignment horizontal="center" wrapText="1"/>
    </xf>
    <xf numFmtId="2" fontId="40" fillId="33" borderId="10" xfId="0" applyNumberFormat="1" applyFont="1" applyFill="1" applyBorder="1" applyAlignment="1">
      <alignment horizontal="center" wrapText="1"/>
    </xf>
    <xf numFmtId="174" fontId="40" fillId="33" borderId="10" xfId="55" applyNumberFormat="1" applyFont="1" applyFill="1" applyBorder="1" applyAlignment="1">
      <alignment horizontal="center" wrapText="1"/>
    </xf>
    <xf numFmtId="183" fontId="40" fillId="33" borderId="10" xfId="0" applyNumberFormat="1" applyFont="1" applyFill="1" applyBorder="1" applyAlignment="1">
      <alignment horizontal="center" wrapText="1"/>
    </xf>
    <xf numFmtId="181" fontId="40" fillId="33" borderId="10" xfId="0" applyNumberFormat="1" applyFont="1" applyFill="1" applyBorder="1" applyAlignment="1">
      <alignment horizontal="center" wrapText="1"/>
    </xf>
    <xf numFmtId="9" fontId="40" fillId="33" borderId="10" xfId="6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6" fillId="35" borderId="11" xfId="0" applyFont="1" applyFill="1" applyBorder="1" applyAlignment="1">
      <alignment wrapText="1"/>
    </xf>
    <xf numFmtId="0" fontId="36" fillId="33" borderId="12" xfId="0" applyFont="1" applyFill="1" applyBorder="1" applyAlignment="1">
      <alignment wrapText="1"/>
    </xf>
    <xf numFmtId="0" fontId="36" fillId="33" borderId="12" xfId="0" applyFont="1" applyFill="1" applyBorder="1" applyAlignment="1">
      <alignment horizontal="center" wrapText="1"/>
    </xf>
    <xf numFmtId="0" fontId="36" fillId="34" borderId="12" xfId="0" applyFont="1" applyFill="1" applyBorder="1" applyAlignment="1">
      <alignment horizontal="center" wrapText="1"/>
    </xf>
    <xf numFmtId="0" fontId="36" fillId="35" borderId="12" xfId="0" applyFont="1" applyFill="1" applyBorder="1" applyAlignment="1">
      <alignment wrapText="1"/>
    </xf>
    <xf numFmtId="0" fontId="36" fillId="34" borderId="12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174" fontId="0" fillId="0" borderId="10" xfId="55" applyNumberFormat="1" applyFont="1" applyFill="1" applyBorder="1" applyAlignment="1">
      <alignment horizontal="center"/>
    </xf>
    <xf numFmtId="9" fontId="0" fillId="0" borderId="10" xfId="6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40" applyNumberFormat="1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43" fontId="0" fillId="12" borderId="10" xfId="0" applyNumberFormat="1" applyFont="1" applyFill="1" applyBorder="1" applyAlignment="1">
      <alignment horizontal="center"/>
    </xf>
    <xf numFmtId="186" fontId="0" fillId="12" borderId="10" xfId="0" applyNumberFormat="1" applyFont="1" applyFill="1" applyBorder="1" applyAlignment="1">
      <alignment horizontal="center"/>
    </xf>
    <xf numFmtId="174" fontId="0" fillId="12" borderId="10" xfId="55" applyNumberFormat="1" applyFont="1" applyFill="1" applyBorder="1" applyAlignment="1">
      <alignment horizontal="center"/>
    </xf>
    <xf numFmtId="9" fontId="0" fillId="12" borderId="10" xfId="60" applyNumberFormat="1" applyFont="1" applyFill="1" applyBorder="1" applyAlignment="1">
      <alignment horizontal="center"/>
    </xf>
    <xf numFmtId="0" fontId="0" fillId="12" borderId="10" xfId="0" applyFont="1" applyFill="1" applyBorder="1" applyAlignment="1">
      <alignment/>
    </xf>
    <xf numFmtId="174" fontId="0" fillId="12" borderId="10" xfId="55" applyNumberFormat="1" applyFont="1" applyFill="1" applyBorder="1" applyAlignment="1">
      <alignment/>
    </xf>
    <xf numFmtId="191" fontId="0" fillId="12" borderId="10" xfId="40" applyNumberFormat="1" applyFont="1" applyFill="1" applyBorder="1" applyAlignment="1">
      <alignment horizontal="center"/>
    </xf>
    <xf numFmtId="22" fontId="3" fillId="0" borderId="10" xfId="0" applyNumberFormat="1" applyFont="1" applyFill="1" applyBorder="1" applyAlignment="1">
      <alignment/>
    </xf>
    <xf numFmtId="0" fontId="3" fillId="39" borderId="13" xfId="0" applyFont="1" applyFill="1" applyBorder="1" applyAlignment="1">
      <alignment/>
    </xf>
    <xf numFmtId="9" fontId="0" fillId="0" borderId="10" xfId="60" applyFont="1" applyBorder="1" applyAlignment="1">
      <alignment/>
    </xf>
    <xf numFmtId="2" fontId="0" fillId="0" borderId="10" xfId="0" applyNumberFormat="1" applyFill="1" applyBorder="1" applyAlignment="1">
      <alignment horizontal="center"/>
    </xf>
    <xf numFmtId="174" fontId="0" fillId="0" borderId="0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1190Wp solar rendszer termelési diagram (kWh)
</a:t>
            </a:r>
            <a:r>
              <a:rPr lang="en-US" cap="none" sz="12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7db 170Wp-s, délre néző, 45</a:t>
            </a:r>
            <a:r>
              <a:rPr lang="en-US" cap="none" sz="12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12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 döntött, monokristályos Sun Earth napelem + 1db SMA SB1100 hálózatra tápláló inverter</a:t>
            </a:r>
          </a:p>
        </c:rich>
      </c:tx>
      <c:layout>
        <c:manualLayout>
          <c:xMode val="factor"/>
          <c:yMode val="factor"/>
          <c:x val="-0.179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9425"/>
          <c:w val="0.997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Összefoglalás!$C$4:$C$122</c:f>
              <c:strCache>
                <c:ptCount val="119"/>
                <c:pt idx="0">
                  <c:v>2010.04.hó</c:v>
                </c:pt>
                <c:pt idx="1">
                  <c:v>2010.05.hó</c:v>
                </c:pt>
                <c:pt idx="2">
                  <c:v>2010.06.hó</c:v>
                </c:pt>
                <c:pt idx="3">
                  <c:v>2010.07.hó</c:v>
                </c:pt>
                <c:pt idx="4">
                  <c:v>2010.08.hó </c:v>
                </c:pt>
                <c:pt idx="5">
                  <c:v>2010.09.hó</c:v>
                </c:pt>
                <c:pt idx="6">
                  <c:v>2010.10.hó</c:v>
                </c:pt>
                <c:pt idx="7">
                  <c:v>2010.11.hó</c:v>
                </c:pt>
                <c:pt idx="8">
                  <c:v>2010.12.hó</c:v>
                </c:pt>
                <c:pt idx="9">
                  <c:v>2011.01.hó</c:v>
                </c:pt>
                <c:pt idx="10">
                  <c:v>2011.02.hó</c:v>
                </c:pt>
                <c:pt idx="11">
                  <c:v>2011.03.hó</c:v>
                </c:pt>
                <c:pt idx="12">
                  <c:v>2011.04.hó</c:v>
                </c:pt>
                <c:pt idx="13">
                  <c:v>2011.05.hó</c:v>
                </c:pt>
                <c:pt idx="14">
                  <c:v>2011.06.hó</c:v>
                </c:pt>
                <c:pt idx="15">
                  <c:v>2011.07.hó</c:v>
                </c:pt>
                <c:pt idx="16">
                  <c:v>2011.08.hó</c:v>
                </c:pt>
                <c:pt idx="17">
                  <c:v>2011.09.hó</c:v>
                </c:pt>
                <c:pt idx="18">
                  <c:v>2011.10.hó</c:v>
                </c:pt>
                <c:pt idx="19">
                  <c:v>2011.11.hó</c:v>
                </c:pt>
                <c:pt idx="20">
                  <c:v>2011.12.hó</c:v>
                </c:pt>
                <c:pt idx="21">
                  <c:v>2012.01.hó</c:v>
                </c:pt>
                <c:pt idx="22">
                  <c:v>2012.02.hó</c:v>
                </c:pt>
                <c:pt idx="23">
                  <c:v>2012.03.hó</c:v>
                </c:pt>
                <c:pt idx="24">
                  <c:v>2012.04.hó</c:v>
                </c:pt>
                <c:pt idx="25">
                  <c:v>2012.05.hó</c:v>
                </c:pt>
                <c:pt idx="26">
                  <c:v>2012.06.hó</c:v>
                </c:pt>
                <c:pt idx="27">
                  <c:v>2012.07.hó</c:v>
                </c:pt>
                <c:pt idx="28">
                  <c:v>2012.08.hó</c:v>
                </c:pt>
                <c:pt idx="29">
                  <c:v>2012.09.hó</c:v>
                </c:pt>
                <c:pt idx="30">
                  <c:v>2012.10.hó</c:v>
                </c:pt>
                <c:pt idx="31">
                  <c:v>2012.11.hó</c:v>
                </c:pt>
                <c:pt idx="32">
                  <c:v>2012.12.hó</c:v>
                </c:pt>
                <c:pt idx="33">
                  <c:v>2013.01.hó</c:v>
                </c:pt>
                <c:pt idx="34">
                  <c:v>2013.02.hó</c:v>
                </c:pt>
                <c:pt idx="35">
                  <c:v>2013.03.hó</c:v>
                </c:pt>
                <c:pt idx="36">
                  <c:v>2013.04.hó</c:v>
                </c:pt>
                <c:pt idx="37">
                  <c:v>2013.05.hó</c:v>
                </c:pt>
                <c:pt idx="38">
                  <c:v>2013.06.hó</c:v>
                </c:pt>
                <c:pt idx="39">
                  <c:v>2013.07.hó</c:v>
                </c:pt>
                <c:pt idx="40">
                  <c:v>2013.08.hó</c:v>
                </c:pt>
                <c:pt idx="41">
                  <c:v>2013.09.hó</c:v>
                </c:pt>
                <c:pt idx="42">
                  <c:v>2013.10.hó</c:v>
                </c:pt>
                <c:pt idx="43">
                  <c:v>2013.11.hó</c:v>
                </c:pt>
                <c:pt idx="44">
                  <c:v>2013.12.hó</c:v>
                </c:pt>
                <c:pt idx="45">
                  <c:v>2014.01.hó</c:v>
                </c:pt>
                <c:pt idx="46">
                  <c:v>2014.02.hó</c:v>
                </c:pt>
                <c:pt idx="47">
                  <c:v>2014.03.hó</c:v>
                </c:pt>
                <c:pt idx="48">
                  <c:v>2014.04.hó</c:v>
                </c:pt>
                <c:pt idx="49">
                  <c:v>2014.05.hó</c:v>
                </c:pt>
                <c:pt idx="50">
                  <c:v>2014.06.hó</c:v>
                </c:pt>
                <c:pt idx="51">
                  <c:v>2014.07.hó</c:v>
                </c:pt>
                <c:pt idx="52">
                  <c:v>2014.08.hó</c:v>
                </c:pt>
                <c:pt idx="53">
                  <c:v>2014.09.hó</c:v>
                </c:pt>
                <c:pt idx="54">
                  <c:v>2014.10.hó</c:v>
                </c:pt>
                <c:pt idx="55">
                  <c:v>2014.11.hó</c:v>
                </c:pt>
                <c:pt idx="56">
                  <c:v>2014.12.hó</c:v>
                </c:pt>
                <c:pt idx="57">
                  <c:v>2015.01.hó</c:v>
                </c:pt>
                <c:pt idx="58">
                  <c:v>2015.02.hó</c:v>
                </c:pt>
                <c:pt idx="59">
                  <c:v>2015.03.hó</c:v>
                </c:pt>
                <c:pt idx="60">
                  <c:v>2015.04.hó</c:v>
                </c:pt>
                <c:pt idx="61">
                  <c:v>2015.05.hó</c:v>
                </c:pt>
                <c:pt idx="62">
                  <c:v>2015.06.hó</c:v>
                </c:pt>
                <c:pt idx="63">
                  <c:v>2015.07.hó</c:v>
                </c:pt>
                <c:pt idx="64">
                  <c:v>2015.08.hó</c:v>
                </c:pt>
                <c:pt idx="65">
                  <c:v>2015.09.hó</c:v>
                </c:pt>
                <c:pt idx="66">
                  <c:v>2015.10.hó</c:v>
                </c:pt>
                <c:pt idx="67">
                  <c:v>2015.11.hó</c:v>
                </c:pt>
                <c:pt idx="68">
                  <c:v>2015.12.hó</c:v>
                </c:pt>
                <c:pt idx="69">
                  <c:v>2016.01.hó</c:v>
                </c:pt>
                <c:pt idx="70">
                  <c:v>2016.02.hó</c:v>
                </c:pt>
                <c:pt idx="71">
                  <c:v>2016.03.hó</c:v>
                </c:pt>
                <c:pt idx="72">
                  <c:v>2016.04.hó</c:v>
                </c:pt>
                <c:pt idx="73">
                  <c:v>2016.05.hó</c:v>
                </c:pt>
                <c:pt idx="74">
                  <c:v>2016.06.hó</c:v>
                </c:pt>
                <c:pt idx="75">
                  <c:v>2016.07.hó</c:v>
                </c:pt>
                <c:pt idx="76">
                  <c:v>2016.08.hó</c:v>
                </c:pt>
                <c:pt idx="77">
                  <c:v>2016.09.hó</c:v>
                </c:pt>
                <c:pt idx="78">
                  <c:v>2016.10.hó</c:v>
                </c:pt>
                <c:pt idx="79">
                  <c:v>2016.11.hó</c:v>
                </c:pt>
                <c:pt idx="80">
                  <c:v>2016.12.hó</c:v>
                </c:pt>
                <c:pt idx="81">
                  <c:v>2017.01.hó</c:v>
                </c:pt>
                <c:pt idx="82">
                  <c:v>2017.02.hó</c:v>
                </c:pt>
                <c:pt idx="83">
                  <c:v>2017.03.hó</c:v>
                </c:pt>
                <c:pt idx="84">
                  <c:v>2017.04.hó</c:v>
                </c:pt>
                <c:pt idx="85">
                  <c:v>2017.05.hó</c:v>
                </c:pt>
                <c:pt idx="86">
                  <c:v>2017.06.hó</c:v>
                </c:pt>
                <c:pt idx="87">
                  <c:v>2017.07.hó</c:v>
                </c:pt>
                <c:pt idx="88">
                  <c:v>2017.08.hó</c:v>
                </c:pt>
                <c:pt idx="89">
                  <c:v>2017.09.hó</c:v>
                </c:pt>
                <c:pt idx="90">
                  <c:v>2017.10.hó</c:v>
                </c:pt>
                <c:pt idx="91">
                  <c:v>2017.11.hó</c:v>
                </c:pt>
                <c:pt idx="92">
                  <c:v>2017.12.hó</c:v>
                </c:pt>
                <c:pt idx="93">
                  <c:v>2018.01.hó</c:v>
                </c:pt>
                <c:pt idx="94">
                  <c:v>2018.02.hó</c:v>
                </c:pt>
                <c:pt idx="95">
                  <c:v>2018.03.hó</c:v>
                </c:pt>
                <c:pt idx="96">
                  <c:v>2018.04.hó</c:v>
                </c:pt>
                <c:pt idx="97">
                  <c:v>2018.05.hó</c:v>
                </c:pt>
                <c:pt idx="98">
                  <c:v>2018.06.hó</c:v>
                </c:pt>
                <c:pt idx="99">
                  <c:v>2018.07.hó</c:v>
                </c:pt>
                <c:pt idx="100">
                  <c:v>2018.08.hó</c:v>
                </c:pt>
                <c:pt idx="101">
                  <c:v>2018.09.hó</c:v>
                </c:pt>
                <c:pt idx="102">
                  <c:v>2018.10.hó</c:v>
                </c:pt>
                <c:pt idx="103">
                  <c:v>2018.11.hó</c:v>
                </c:pt>
                <c:pt idx="104">
                  <c:v>2018.12.hó</c:v>
                </c:pt>
                <c:pt idx="105">
                  <c:v>2019.01.hó</c:v>
                </c:pt>
                <c:pt idx="106">
                  <c:v>2019.02.hó</c:v>
                </c:pt>
                <c:pt idx="107">
                  <c:v>2019.03.hó</c:v>
                </c:pt>
                <c:pt idx="108">
                  <c:v>2019.04.hó</c:v>
                </c:pt>
                <c:pt idx="109">
                  <c:v>2019.05.hó</c:v>
                </c:pt>
                <c:pt idx="110">
                  <c:v>2019.06.hó</c:v>
                </c:pt>
                <c:pt idx="111">
                  <c:v>2019.07.hó</c:v>
                </c:pt>
                <c:pt idx="112">
                  <c:v>2019.08.hó</c:v>
                </c:pt>
                <c:pt idx="113">
                  <c:v>2019.09.hó</c:v>
                </c:pt>
                <c:pt idx="114">
                  <c:v>2019.10.hó</c:v>
                </c:pt>
                <c:pt idx="115">
                  <c:v>2019.11.hó</c:v>
                </c:pt>
                <c:pt idx="116">
                  <c:v>2019.12.hó</c:v>
                </c:pt>
                <c:pt idx="117">
                  <c:v>2020.01.hó</c:v>
                </c:pt>
              </c:strCache>
            </c:strRef>
          </c:cat>
          <c:val>
            <c:numRef>
              <c:f>Összefoglalás!$F$4:$F$122</c:f>
              <c:numCache>
                <c:ptCount val="119"/>
                <c:pt idx="0">
                  <c:v>71.9</c:v>
                </c:pt>
                <c:pt idx="1">
                  <c:v>118.9</c:v>
                </c:pt>
                <c:pt idx="2">
                  <c:v>129.7</c:v>
                </c:pt>
                <c:pt idx="3">
                  <c:v>150.63333333333333</c:v>
                </c:pt>
                <c:pt idx="4">
                  <c:v>147.06666666666672</c:v>
                </c:pt>
                <c:pt idx="5">
                  <c:v>94.5</c:v>
                </c:pt>
                <c:pt idx="6">
                  <c:v>103.29999999999995</c:v>
                </c:pt>
                <c:pt idx="7">
                  <c:v>57.299999999999955</c:v>
                </c:pt>
                <c:pt idx="8">
                  <c:v>18.399999999999977</c:v>
                </c:pt>
                <c:pt idx="9">
                  <c:v>36.90000000000009</c:v>
                </c:pt>
                <c:pt idx="10">
                  <c:v>54.19999999999993</c:v>
                </c:pt>
                <c:pt idx="11">
                  <c:v>119.20000000000005</c:v>
                </c:pt>
                <c:pt idx="12">
                  <c:v>144</c:v>
                </c:pt>
                <c:pt idx="13">
                  <c:v>161</c:v>
                </c:pt>
                <c:pt idx="14">
                  <c:v>142</c:v>
                </c:pt>
                <c:pt idx="15">
                  <c:v>132</c:v>
                </c:pt>
                <c:pt idx="16">
                  <c:v>162</c:v>
                </c:pt>
                <c:pt idx="17">
                  <c:v>129</c:v>
                </c:pt>
                <c:pt idx="18">
                  <c:v>105</c:v>
                </c:pt>
                <c:pt idx="19">
                  <c:v>58</c:v>
                </c:pt>
                <c:pt idx="20">
                  <c:v>24</c:v>
                </c:pt>
                <c:pt idx="21">
                  <c:v>63</c:v>
                </c:pt>
                <c:pt idx="22">
                  <c:v>55</c:v>
                </c:pt>
                <c:pt idx="23">
                  <c:v>140</c:v>
                </c:pt>
                <c:pt idx="24">
                  <c:v>132</c:v>
                </c:pt>
                <c:pt idx="25">
                  <c:v>144</c:v>
                </c:pt>
                <c:pt idx="26">
                  <c:v>148</c:v>
                </c:pt>
                <c:pt idx="27">
                  <c:v>155</c:v>
                </c:pt>
                <c:pt idx="28">
                  <c:v>160</c:v>
                </c:pt>
                <c:pt idx="29">
                  <c:v>112</c:v>
                </c:pt>
                <c:pt idx="30">
                  <c:v>93</c:v>
                </c:pt>
                <c:pt idx="31">
                  <c:v>46</c:v>
                </c:pt>
                <c:pt idx="32">
                  <c:v>16</c:v>
                </c:pt>
                <c:pt idx="33">
                  <c:v>24</c:v>
                </c:pt>
                <c:pt idx="34">
                  <c:v>40</c:v>
                </c:pt>
                <c:pt idx="35">
                  <c:v>62</c:v>
                </c:pt>
                <c:pt idx="36">
                  <c:v>131</c:v>
                </c:pt>
                <c:pt idx="37">
                  <c:v>133</c:v>
                </c:pt>
                <c:pt idx="38">
                  <c:v>146</c:v>
                </c:pt>
                <c:pt idx="39">
                  <c:v>164</c:v>
                </c:pt>
                <c:pt idx="40">
                  <c:v>150</c:v>
                </c:pt>
                <c:pt idx="41">
                  <c:v>121</c:v>
                </c:pt>
                <c:pt idx="42">
                  <c:v>90</c:v>
                </c:pt>
                <c:pt idx="43">
                  <c:v>48</c:v>
                </c:pt>
                <c:pt idx="44">
                  <c:v>22</c:v>
                </c:pt>
                <c:pt idx="45">
                  <c:v>30</c:v>
                </c:pt>
                <c:pt idx="46">
                  <c:v>48</c:v>
                </c:pt>
                <c:pt idx="47">
                  <c:v>117</c:v>
                </c:pt>
                <c:pt idx="48">
                  <c:v>119</c:v>
                </c:pt>
                <c:pt idx="49">
                  <c:v>132</c:v>
                </c:pt>
                <c:pt idx="50">
                  <c:v>154</c:v>
                </c:pt>
                <c:pt idx="51">
                  <c:v>133</c:v>
                </c:pt>
                <c:pt idx="52">
                  <c:v>132</c:v>
                </c:pt>
                <c:pt idx="53">
                  <c:v>92</c:v>
                </c:pt>
                <c:pt idx="54">
                  <c:v>87</c:v>
                </c:pt>
                <c:pt idx="55">
                  <c:v>29</c:v>
                </c:pt>
                <c:pt idx="56">
                  <c:v>46</c:v>
                </c:pt>
                <c:pt idx="57">
                  <c:v>37</c:v>
                </c:pt>
                <c:pt idx="58">
                  <c:v>70</c:v>
                </c:pt>
                <c:pt idx="59">
                  <c:v>115</c:v>
                </c:pt>
                <c:pt idx="60">
                  <c:v>138</c:v>
                </c:pt>
                <c:pt idx="61">
                  <c:v>135</c:v>
                </c:pt>
                <c:pt idx="62">
                  <c:v>131</c:v>
                </c:pt>
                <c:pt idx="63">
                  <c:v>154</c:v>
                </c:pt>
                <c:pt idx="64">
                  <c:v>148</c:v>
                </c:pt>
                <c:pt idx="65">
                  <c:v>86</c:v>
                </c:pt>
                <c:pt idx="66">
                  <c:v>73</c:v>
                </c:pt>
                <c:pt idx="67">
                  <c:v>58</c:v>
                </c:pt>
                <c:pt idx="68">
                  <c:v>24</c:v>
                </c:pt>
                <c:pt idx="69">
                  <c:v>37.600000000000364</c:v>
                </c:pt>
                <c:pt idx="70">
                  <c:v>51.399999999999636</c:v>
                </c:pt>
                <c:pt idx="71">
                  <c:v>99</c:v>
                </c:pt>
                <c:pt idx="72">
                  <c:v>125</c:v>
                </c:pt>
                <c:pt idx="73">
                  <c:v>141</c:v>
                </c:pt>
                <c:pt idx="74">
                  <c:v>147</c:v>
                </c:pt>
                <c:pt idx="75">
                  <c:v>146</c:v>
                </c:pt>
                <c:pt idx="76">
                  <c:v>145</c:v>
                </c:pt>
                <c:pt idx="77">
                  <c:v>121</c:v>
                </c:pt>
                <c:pt idx="78">
                  <c:v>65</c:v>
                </c:pt>
                <c:pt idx="79">
                  <c:v>47</c:v>
                </c:pt>
                <c:pt idx="80">
                  <c:v>43</c:v>
                </c:pt>
                <c:pt idx="81">
                  <c:v>59</c:v>
                </c:pt>
                <c:pt idx="82">
                  <c:v>41</c:v>
                </c:pt>
                <c:pt idx="83">
                  <c:v>120</c:v>
                </c:pt>
                <c:pt idx="84">
                  <c:v>117</c:v>
                </c:pt>
                <c:pt idx="85">
                  <c:v>147</c:v>
                </c:pt>
                <c:pt idx="86">
                  <c:v>158</c:v>
                </c:pt>
                <c:pt idx="87">
                  <c:v>158</c:v>
                </c:pt>
                <c:pt idx="88">
                  <c:v>150</c:v>
                </c:pt>
                <c:pt idx="89">
                  <c:v>117</c:v>
                </c:pt>
                <c:pt idx="90">
                  <c:v>95</c:v>
                </c:pt>
                <c:pt idx="91">
                  <c:v>58</c:v>
                </c:pt>
                <c:pt idx="92">
                  <c:v>29</c:v>
                </c:pt>
                <c:pt idx="93">
                  <c:v>31</c:v>
                </c:pt>
                <c:pt idx="94">
                  <c:v>49</c:v>
                </c:pt>
                <c:pt idx="95">
                  <c:v>77</c:v>
                </c:pt>
                <c:pt idx="96">
                  <c:v>131</c:v>
                </c:pt>
                <c:pt idx="97">
                  <c:v>154</c:v>
                </c:pt>
                <c:pt idx="98">
                  <c:v>137</c:v>
                </c:pt>
                <c:pt idx="99">
                  <c:v>149</c:v>
                </c:pt>
                <c:pt idx="100">
                  <c:v>133</c:v>
                </c:pt>
                <c:pt idx="101">
                  <c:v>135</c:v>
                </c:pt>
                <c:pt idx="102">
                  <c:v>99</c:v>
                </c:pt>
                <c:pt idx="103">
                  <c:v>58</c:v>
                </c:pt>
                <c:pt idx="104">
                  <c:v>36</c:v>
                </c:pt>
                <c:pt idx="105">
                  <c:v>28</c:v>
                </c:pt>
                <c:pt idx="106">
                  <c:v>82</c:v>
                </c:pt>
                <c:pt idx="107">
                  <c:v>113</c:v>
                </c:pt>
                <c:pt idx="108">
                  <c:v>130</c:v>
                </c:pt>
                <c:pt idx="109">
                  <c:v>119</c:v>
                </c:pt>
                <c:pt idx="110">
                  <c:v>139</c:v>
                </c:pt>
                <c:pt idx="111">
                  <c:v>151</c:v>
                </c:pt>
                <c:pt idx="112">
                  <c:v>149</c:v>
                </c:pt>
                <c:pt idx="113">
                  <c:v>112</c:v>
                </c:pt>
                <c:pt idx="114">
                  <c:v>84</c:v>
                </c:pt>
                <c:pt idx="115">
                  <c:v>61</c:v>
                </c:pt>
                <c:pt idx="116">
                  <c:v>33</c:v>
                </c:pt>
                <c:pt idx="117">
                  <c:v>24</c:v>
                </c:pt>
              </c:numCache>
            </c:numRef>
          </c:val>
        </c:ser>
        <c:axId val="59329010"/>
        <c:axId val="64199043"/>
      </c:barChart>
      <c:catAx>
        <c:axId val="593290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99043"/>
        <c:crosses val="autoZero"/>
        <c:auto val="1"/>
        <c:lblOffset val="100"/>
        <c:tickLblSkip val="2"/>
        <c:noMultiLvlLbl val="0"/>
      </c:catAx>
      <c:valAx>
        <c:axId val="64199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9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27</xdr:col>
      <xdr:colOff>304800</xdr:colOff>
      <xdr:row>24</xdr:row>
      <xdr:rowOff>95250</xdr:rowOff>
    </xdr:to>
    <xdr:graphicFrame>
      <xdr:nvGraphicFramePr>
        <xdr:cNvPr id="1" name="Diagram 1"/>
        <xdr:cNvGraphicFramePr/>
      </xdr:nvGraphicFramePr>
      <xdr:xfrm>
        <a:off x="0" y="0"/>
        <a:ext cx="161639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CJ984"/>
  <sheetViews>
    <sheetView zoomScalePageLayoutView="0" workbookViewId="0" topLeftCell="A1">
      <pane ySplit="1" topLeftCell="A637" activePane="bottomLeft" state="frozen"/>
      <selection pane="topLeft" activeCell="A1" sqref="A1"/>
      <selection pane="bottomLeft" activeCell="A657" sqref="A657"/>
    </sheetView>
  </sheetViews>
  <sheetFormatPr defaultColWidth="9.140625" defaultRowHeight="15"/>
  <cols>
    <col min="1" max="1" width="10.140625" style="2" bestFit="1" customWidth="1"/>
    <col min="2" max="2" width="45.57421875" style="2" bestFit="1" customWidth="1"/>
    <col min="3" max="3" width="8.7109375" style="2" bestFit="1" customWidth="1"/>
    <col min="4" max="4" width="13.7109375" style="2" bestFit="1" customWidth="1"/>
    <col min="5" max="5" width="11.421875" style="2" customWidth="1"/>
    <col min="6" max="6" width="13.140625" style="2" customWidth="1"/>
    <col min="7" max="7" width="8.7109375" style="2" customWidth="1"/>
    <col min="8" max="8" width="12.8515625" style="2" customWidth="1"/>
    <col min="9" max="9" width="12.57421875" style="2" customWidth="1"/>
    <col min="10" max="10" width="12.8515625" style="2" customWidth="1"/>
    <col min="11" max="11" width="9.421875" style="2" customWidth="1"/>
    <col min="12" max="12" width="7.8515625" style="2" customWidth="1"/>
    <col min="13" max="13" width="9.8515625" style="2" bestFit="1" customWidth="1"/>
    <col min="14" max="14" width="15.421875" style="8" customWidth="1"/>
    <col min="15" max="15" width="9.140625" style="4" customWidth="1"/>
    <col min="16" max="16" width="11.00390625" style="4" bestFit="1" customWidth="1"/>
    <col min="17" max="88" width="9.140625" style="4" customWidth="1"/>
    <col min="89" max="16384" width="9.140625" style="2" customWidth="1"/>
  </cols>
  <sheetData>
    <row r="1" spans="1:14" ht="90">
      <c r="A1" s="2" t="s">
        <v>38</v>
      </c>
      <c r="B1" s="1" t="s">
        <v>35</v>
      </c>
      <c r="C1" s="1" t="s">
        <v>1</v>
      </c>
      <c r="D1" s="1" t="s">
        <v>2</v>
      </c>
      <c r="E1" s="1" t="s">
        <v>77</v>
      </c>
      <c r="F1" s="1" t="s">
        <v>78</v>
      </c>
      <c r="G1" s="3" t="s">
        <v>10</v>
      </c>
      <c r="H1" s="1" t="s">
        <v>3</v>
      </c>
      <c r="I1" s="3" t="s">
        <v>6</v>
      </c>
      <c r="J1" s="3" t="s">
        <v>5</v>
      </c>
      <c r="K1" s="7" t="s">
        <v>9</v>
      </c>
      <c r="L1" s="3" t="s">
        <v>62</v>
      </c>
      <c r="M1" s="3" t="s">
        <v>763</v>
      </c>
      <c r="N1" s="78" t="s">
        <v>45</v>
      </c>
    </row>
    <row r="2" spans="1:14" ht="105">
      <c r="A2" s="2" t="s">
        <v>38</v>
      </c>
      <c r="B2" s="72" t="s">
        <v>4</v>
      </c>
      <c r="C2" s="1" t="s">
        <v>1</v>
      </c>
      <c r="D2" s="1" t="s">
        <v>2</v>
      </c>
      <c r="E2" s="1" t="s">
        <v>77</v>
      </c>
      <c r="F2" s="1" t="s">
        <v>78</v>
      </c>
      <c r="G2" s="3" t="s">
        <v>10</v>
      </c>
      <c r="H2" s="1" t="s">
        <v>3</v>
      </c>
      <c r="I2" s="3" t="s">
        <v>6</v>
      </c>
      <c r="J2" s="3" t="s">
        <v>5</v>
      </c>
      <c r="K2" s="7" t="s">
        <v>9</v>
      </c>
      <c r="L2" s="3" t="s">
        <v>62</v>
      </c>
      <c r="M2" s="3" t="s">
        <v>763</v>
      </c>
      <c r="N2" s="78" t="s">
        <v>617</v>
      </c>
    </row>
    <row r="3" spans="1:13" ht="15">
      <c r="A3" s="6">
        <v>0</v>
      </c>
      <c r="B3" s="2" t="s">
        <v>0</v>
      </c>
      <c r="C3" s="2">
        <v>0</v>
      </c>
      <c r="D3" s="2">
        <v>0</v>
      </c>
      <c r="E3" s="2">
        <v>0</v>
      </c>
      <c r="F3" s="2">
        <v>15</v>
      </c>
      <c r="G3" s="2">
        <v>49</v>
      </c>
      <c r="H3" s="2">
        <f aca="true" t="shared" si="0" ref="H3:H8">ROUNDUP(D3*G3,1)</f>
        <v>0</v>
      </c>
      <c r="I3" s="2">
        <v>3.2</v>
      </c>
      <c r="J3" s="2">
        <v>0</v>
      </c>
      <c r="K3" s="2">
        <f aca="true" t="shared" si="1" ref="K3:K8">I3-J3</f>
        <v>3.2</v>
      </c>
      <c r="L3" s="5">
        <f aca="true" t="shared" si="2" ref="L3:L8">J3/I3</f>
        <v>0</v>
      </c>
      <c r="M3" s="2">
        <f>G3*K3</f>
        <v>156.8</v>
      </c>
    </row>
    <row r="4" spans="1:13" ht="15">
      <c r="A4" s="2">
        <v>2</v>
      </c>
      <c r="B4" s="2" t="s">
        <v>16</v>
      </c>
      <c r="C4" s="2">
        <v>33</v>
      </c>
      <c r="D4" s="2">
        <v>3.8</v>
      </c>
      <c r="E4" s="2">
        <v>1.67</v>
      </c>
      <c r="G4" s="2">
        <v>49</v>
      </c>
      <c r="H4" s="2">
        <f t="shared" si="0"/>
        <v>186.2</v>
      </c>
      <c r="I4" s="2">
        <v>8.4</v>
      </c>
      <c r="J4" s="2">
        <v>1.4</v>
      </c>
      <c r="K4" s="2">
        <f t="shared" si="1"/>
        <v>7</v>
      </c>
      <c r="L4" s="5">
        <f t="shared" si="2"/>
        <v>0.16666666666666666</v>
      </c>
      <c r="M4" s="2">
        <f aca="true" t="shared" si="3" ref="M4:M14">G4*K4</f>
        <v>343</v>
      </c>
    </row>
    <row r="5" spans="1:14" ht="15">
      <c r="A5" s="2">
        <v>3</v>
      </c>
      <c r="B5" s="2" t="s">
        <v>7</v>
      </c>
      <c r="C5" s="2">
        <v>47</v>
      </c>
      <c r="D5" s="2">
        <v>7.2</v>
      </c>
      <c r="E5" s="2">
        <v>3.39</v>
      </c>
      <c r="F5" s="2">
        <v>712</v>
      </c>
      <c r="G5" s="2">
        <v>49</v>
      </c>
      <c r="H5" s="2">
        <f t="shared" si="0"/>
        <v>352.8</v>
      </c>
      <c r="I5" s="2">
        <v>12.3</v>
      </c>
      <c r="J5" s="2">
        <v>3.1</v>
      </c>
      <c r="K5" s="2">
        <f t="shared" si="1"/>
        <v>9.200000000000001</v>
      </c>
      <c r="L5" s="5">
        <f t="shared" si="2"/>
        <v>0.25203252032520324</v>
      </c>
      <c r="M5" s="2">
        <f t="shared" si="3"/>
        <v>450.80000000000007</v>
      </c>
      <c r="N5" s="8">
        <f>365*H5/A5</f>
        <v>42924</v>
      </c>
    </row>
    <row r="6" spans="1:14" ht="15">
      <c r="A6" s="2">
        <v>4</v>
      </c>
      <c r="B6" s="2" t="s">
        <v>8</v>
      </c>
      <c r="C6" s="2">
        <v>61</v>
      </c>
      <c r="D6" s="2">
        <v>11.4</v>
      </c>
      <c r="E6" s="2">
        <v>4.2</v>
      </c>
      <c r="G6" s="2">
        <v>49</v>
      </c>
      <c r="H6" s="2">
        <f t="shared" si="0"/>
        <v>558.6</v>
      </c>
      <c r="I6" s="2">
        <v>15.1</v>
      </c>
      <c r="J6" s="2">
        <v>6.1</v>
      </c>
      <c r="K6" s="2">
        <f t="shared" si="1"/>
        <v>9</v>
      </c>
      <c r="L6" s="5">
        <f t="shared" si="2"/>
        <v>0.40397350993377484</v>
      </c>
      <c r="M6" s="2">
        <f t="shared" si="3"/>
        <v>441</v>
      </c>
      <c r="N6" s="8">
        <f>365*H6/A6</f>
        <v>50972.25</v>
      </c>
    </row>
    <row r="7" spans="2:13" ht="15">
      <c r="B7" s="2" t="s">
        <v>12</v>
      </c>
      <c r="C7" s="2">
        <v>63</v>
      </c>
      <c r="D7" s="2">
        <v>11.8</v>
      </c>
      <c r="E7" s="2">
        <v>0.04</v>
      </c>
      <c r="F7" s="2">
        <v>150</v>
      </c>
      <c r="G7" s="2">
        <v>49</v>
      </c>
      <c r="H7" s="2">
        <f t="shared" si="0"/>
        <v>578.2</v>
      </c>
      <c r="I7" s="2">
        <v>16.6</v>
      </c>
      <c r="J7" s="2">
        <v>6.1</v>
      </c>
      <c r="K7" s="2">
        <f t="shared" si="1"/>
        <v>10.500000000000002</v>
      </c>
      <c r="L7" s="5">
        <f t="shared" si="2"/>
        <v>0.36746987951807225</v>
      </c>
      <c r="M7" s="2">
        <f t="shared" si="3"/>
        <v>514.5000000000001</v>
      </c>
    </row>
    <row r="8" spans="2:13" ht="15">
      <c r="B8" s="2" t="s">
        <v>13</v>
      </c>
      <c r="C8" s="2">
        <v>68</v>
      </c>
      <c r="D8" s="2">
        <v>11.8</v>
      </c>
      <c r="E8" s="2">
        <v>2.26</v>
      </c>
      <c r="F8" s="23">
        <v>744</v>
      </c>
      <c r="G8" s="2">
        <v>49</v>
      </c>
      <c r="H8" s="2">
        <f t="shared" si="0"/>
        <v>578.2</v>
      </c>
      <c r="I8" s="2">
        <v>16.8</v>
      </c>
      <c r="J8" s="2">
        <v>7.5</v>
      </c>
      <c r="K8" s="2">
        <f t="shared" si="1"/>
        <v>9.3</v>
      </c>
      <c r="L8" s="5">
        <f t="shared" si="2"/>
        <v>0.4464285714285714</v>
      </c>
      <c r="M8" s="2">
        <f t="shared" si="3"/>
        <v>455.70000000000005</v>
      </c>
    </row>
    <row r="9" spans="1:14" ht="15">
      <c r="A9" s="2">
        <v>5</v>
      </c>
      <c r="B9" s="2" t="s">
        <v>14</v>
      </c>
      <c r="C9" s="2">
        <v>73</v>
      </c>
      <c r="D9" s="2">
        <v>15.8</v>
      </c>
      <c r="E9" s="2">
        <v>4.02</v>
      </c>
      <c r="F9" s="2">
        <v>25</v>
      </c>
      <c r="G9" s="2">
        <v>49</v>
      </c>
      <c r="H9" s="2">
        <f aca="true" t="shared" si="4" ref="H9:H14">ROUNDUP(D9*G9,1)</f>
        <v>774.2</v>
      </c>
      <c r="I9" s="2">
        <v>17.7</v>
      </c>
      <c r="J9" s="2">
        <v>8.1</v>
      </c>
      <c r="K9" s="2">
        <f aca="true" t="shared" si="5" ref="K9:K14">I9-J9</f>
        <v>9.6</v>
      </c>
      <c r="L9" s="5">
        <f aca="true" t="shared" si="6" ref="L9:L14">J9/I9</f>
        <v>0.4576271186440678</v>
      </c>
      <c r="M9" s="2">
        <f t="shared" si="3"/>
        <v>470.4</v>
      </c>
      <c r="N9" s="8">
        <f>365*H9/A9</f>
        <v>56516.6</v>
      </c>
    </row>
    <row r="10" spans="1:13" ht="15">
      <c r="A10" s="2">
        <v>6</v>
      </c>
      <c r="B10" s="2" t="s">
        <v>15</v>
      </c>
      <c r="C10" s="2">
        <v>75</v>
      </c>
      <c r="D10" s="2">
        <v>15.8</v>
      </c>
      <c r="E10" s="2">
        <v>0</v>
      </c>
      <c r="F10" s="2">
        <v>4</v>
      </c>
      <c r="G10" s="2">
        <v>49</v>
      </c>
      <c r="H10" s="2">
        <f t="shared" si="4"/>
        <v>774.2</v>
      </c>
      <c r="I10" s="2">
        <v>19.7</v>
      </c>
      <c r="J10" s="2">
        <v>8.1</v>
      </c>
      <c r="K10" s="2">
        <f t="shared" si="5"/>
        <v>11.6</v>
      </c>
      <c r="L10" s="5">
        <f t="shared" si="6"/>
        <v>0.41116751269035534</v>
      </c>
      <c r="M10" s="2">
        <f t="shared" si="3"/>
        <v>568.4</v>
      </c>
    </row>
    <row r="11" spans="2:13" ht="15">
      <c r="B11" s="2" t="s">
        <v>17</v>
      </c>
      <c r="C11" s="2">
        <v>111</v>
      </c>
      <c r="D11" s="2">
        <v>25.1</v>
      </c>
      <c r="E11" s="2">
        <v>4.3</v>
      </c>
      <c r="F11" s="2">
        <v>189</v>
      </c>
      <c r="G11" s="2">
        <v>49</v>
      </c>
      <c r="H11" s="2">
        <f t="shared" si="4"/>
        <v>1229.9</v>
      </c>
      <c r="I11" s="2">
        <v>26</v>
      </c>
      <c r="J11" s="2">
        <v>13.5</v>
      </c>
      <c r="K11" s="2">
        <f t="shared" si="5"/>
        <v>12.5</v>
      </c>
      <c r="L11" s="5">
        <f t="shared" si="6"/>
        <v>0.5192307692307693</v>
      </c>
      <c r="M11" s="2">
        <f t="shared" si="3"/>
        <v>612.5</v>
      </c>
    </row>
    <row r="12" spans="1:13" ht="15">
      <c r="A12" s="2">
        <v>8</v>
      </c>
      <c r="B12" s="2" t="s">
        <v>18</v>
      </c>
      <c r="C12" s="2">
        <v>113</v>
      </c>
      <c r="D12" s="2">
        <v>25.3</v>
      </c>
      <c r="E12" s="2">
        <v>4.46</v>
      </c>
      <c r="F12" s="2">
        <v>17</v>
      </c>
      <c r="G12" s="2">
        <v>49</v>
      </c>
      <c r="H12" s="2">
        <f t="shared" si="4"/>
        <v>1239.7</v>
      </c>
      <c r="I12" s="2">
        <v>26.1</v>
      </c>
      <c r="J12" s="2">
        <v>13.5</v>
      </c>
      <c r="K12" s="2">
        <f t="shared" si="5"/>
        <v>12.600000000000001</v>
      </c>
      <c r="L12" s="5">
        <f t="shared" si="6"/>
        <v>0.5172413793103448</v>
      </c>
      <c r="M12" s="2">
        <f t="shared" si="3"/>
        <v>617.4000000000001</v>
      </c>
    </row>
    <row r="13" spans="2:13" ht="15">
      <c r="B13" s="2" t="s">
        <v>19</v>
      </c>
      <c r="C13" s="2">
        <v>124</v>
      </c>
      <c r="D13" s="2">
        <v>30.5</v>
      </c>
      <c r="E13" s="2">
        <v>5.21</v>
      </c>
      <c r="F13" s="2">
        <v>164</v>
      </c>
      <c r="G13" s="2">
        <v>49</v>
      </c>
      <c r="H13" s="2">
        <f t="shared" si="4"/>
        <v>1494.5</v>
      </c>
      <c r="I13" s="2">
        <v>28</v>
      </c>
      <c r="J13" s="2">
        <v>17.2</v>
      </c>
      <c r="K13" s="2">
        <f t="shared" si="5"/>
        <v>10.8</v>
      </c>
      <c r="L13" s="5">
        <f t="shared" si="6"/>
        <v>0.6142857142857142</v>
      </c>
      <c r="M13" s="2">
        <f t="shared" si="3"/>
        <v>529.2</v>
      </c>
    </row>
    <row r="14" spans="1:14" ht="15">
      <c r="A14" s="2">
        <v>9</v>
      </c>
      <c r="B14" s="2" t="s">
        <v>20</v>
      </c>
      <c r="C14" s="2">
        <v>126</v>
      </c>
      <c r="D14" s="2">
        <v>30.6</v>
      </c>
      <c r="E14" s="23">
        <v>5.31</v>
      </c>
      <c r="F14" s="2">
        <v>13</v>
      </c>
      <c r="G14" s="2">
        <v>49</v>
      </c>
      <c r="H14" s="2">
        <f t="shared" si="4"/>
        <v>1499.4</v>
      </c>
      <c r="I14" s="2">
        <v>28.1</v>
      </c>
      <c r="J14" s="2">
        <v>17.2</v>
      </c>
      <c r="K14" s="2">
        <f t="shared" si="5"/>
        <v>10.900000000000002</v>
      </c>
      <c r="L14" s="5">
        <f t="shared" si="6"/>
        <v>0.6120996441281138</v>
      </c>
      <c r="M14" s="2">
        <f t="shared" si="3"/>
        <v>534.1000000000001</v>
      </c>
      <c r="N14" s="8">
        <f>365*H14/A14</f>
        <v>60809</v>
      </c>
    </row>
    <row r="15" spans="2:14" ht="90">
      <c r="B15" s="1" t="s">
        <v>21</v>
      </c>
      <c r="C15" s="1" t="s">
        <v>1</v>
      </c>
      <c r="D15" s="1" t="s">
        <v>2</v>
      </c>
      <c r="E15" s="1" t="s">
        <v>77</v>
      </c>
      <c r="F15" s="1" t="s">
        <v>78</v>
      </c>
      <c r="G15" s="3" t="s">
        <v>10</v>
      </c>
      <c r="H15" s="1" t="s">
        <v>3</v>
      </c>
      <c r="I15" s="3" t="s">
        <v>6</v>
      </c>
      <c r="J15" s="3" t="s">
        <v>5</v>
      </c>
      <c r="K15" s="7" t="s">
        <v>9</v>
      </c>
      <c r="L15" s="3" t="s">
        <v>62</v>
      </c>
      <c r="M15" s="3" t="s">
        <v>11</v>
      </c>
      <c r="N15" s="9" t="s">
        <v>45</v>
      </c>
    </row>
    <row r="16" spans="2:13" ht="15">
      <c r="B16" s="2" t="s">
        <v>24</v>
      </c>
      <c r="C16" s="2">
        <v>126</v>
      </c>
      <c r="D16" s="2">
        <v>30.6</v>
      </c>
      <c r="E16" s="6">
        <v>0</v>
      </c>
      <c r="F16" s="2">
        <v>0</v>
      </c>
      <c r="G16" s="2">
        <v>49</v>
      </c>
      <c r="H16" s="2">
        <f>ROUNDUP(D16*G16,1)</f>
        <v>1499.4</v>
      </c>
      <c r="I16" s="2">
        <v>29.6</v>
      </c>
      <c r="J16" s="2">
        <v>17.2</v>
      </c>
      <c r="K16" s="2">
        <f>I16-J16</f>
        <v>12.400000000000002</v>
      </c>
      <c r="L16" s="5">
        <f>J16/I16</f>
        <v>0.581081081081081</v>
      </c>
      <c r="M16" s="2">
        <f>G16*K16</f>
        <v>607.6000000000001</v>
      </c>
    </row>
    <row r="17" spans="2:13" ht="15">
      <c r="B17" s="2" t="s">
        <v>23</v>
      </c>
      <c r="C17" s="2">
        <v>135</v>
      </c>
      <c r="D17" s="2">
        <v>32.6</v>
      </c>
      <c r="E17" s="6">
        <v>2.04</v>
      </c>
      <c r="F17" s="2">
        <v>297</v>
      </c>
      <c r="G17" s="2">
        <v>49</v>
      </c>
      <c r="H17" s="2">
        <f>ROUNDUP(D17*G17,1)</f>
        <v>1597.4</v>
      </c>
      <c r="I17" s="2">
        <v>30.5</v>
      </c>
      <c r="J17" s="2">
        <v>18.3</v>
      </c>
      <c r="K17" s="2">
        <f>I17-J17</f>
        <v>12.2</v>
      </c>
      <c r="L17" s="5">
        <f>J17/I17</f>
        <v>0.6</v>
      </c>
      <c r="M17" s="2">
        <f>G17*K17</f>
        <v>597.8</v>
      </c>
    </row>
    <row r="18" spans="1:14" ht="15">
      <c r="A18" s="2">
        <v>10</v>
      </c>
      <c r="B18" s="2" t="s">
        <v>22</v>
      </c>
      <c r="C18" s="2">
        <v>138</v>
      </c>
      <c r="D18" s="2">
        <v>33.3</v>
      </c>
      <c r="E18" s="6">
        <v>2.71</v>
      </c>
      <c r="F18" s="2">
        <v>45</v>
      </c>
      <c r="G18" s="2">
        <v>49</v>
      </c>
      <c r="H18" s="2">
        <f>ROUNDUP(D18*G18,1)</f>
        <v>1631.7</v>
      </c>
      <c r="I18" s="2">
        <v>30.8</v>
      </c>
      <c r="J18" s="2">
        <v>18.4</v>
      </c>
      <c r="K18" s="2">
        <f>I18-J18</f>
        <v>12.400000000000002</v>
      </c>
      <c r="L18" s="5">
        <f>J18/I18</f>
        <v>0.5974025974025974</v>
      </c>
      <c r="M18" s="2">
        <f>G18*K18</f>
        <v>607.6000000000001</v>
      </c>
      <c r="N18" s="8">
        <f>365*H18/A18</f>
        <v>59557.05</v>
      </c>
    </row>
    <row r="19" spans="1:14" ht="90">
      <c r="A19" s="2" t="s">
        <v>38</v>
      </c>
      <c r="B19" s="1" t="s">
        <v>35</v>
      </c>
      <c r="C19" s="1" t="s">
        <v>1</v>
      </c>
      <c r="D19" s="1" t="s">
        <v>2</v>
      </c>
      <c r="E19" s="1" t="s">
        <v>77</v>
      </c>
      <c r="F19" s="1" t="s">
        <v>78</v>
      </c>
      <c r="G19" s="3" t="s">
        <v>10</v>
      </c>
      <c r="H19" s="1" t="s">
        <v>3</v>
      </c>
      <c r="I19" s="3" t="s">
        <v>6</v>
      </c>
      <c r="J19" s="3" t="s">
        <v>5</v>
      </c>
      <c r="K19" s="7" t="s">
        <v>9</v>
      </c>
      <c r="L19" s="3" t="s">
        <v>62</v>
      </c>
      <c r="M19" s="3" t="s">
        <v>763</v>
      </c>
      <c r="N19" s="9" t="s">
        <v>45</v>
      </c>
    </row>
    <row r="20" spans="2:13" ht="15">
      <c r="B20" s="2" t="s">
        <v>25</v>
      </c>
      <c r="C20" s="2">
        <v>138</v>
      </c>
      <c r="D20" s="2">
        <v>33.3</v>
      </c>
      <c r="E20" s="6">
        <v>0</v>
      </c>
      <c r="F20" s="2">
        <v>20</v>
      </c>
      <c r="G20" s="2">
        <v>49</v>
      </c>
      <c r="H20" s="2">
        <f>ROUNDUP(D20*G20,0)</f>
        <v>1632</v>
      </c>
      <c r="I20" s="2">
        <v>33.5</v>
      </c>
      <c r="J20" s="2">
        <v>18.4</v>
      </c>
      <c r="K20" s="2">
        <f aca="true" t="shared" si="7" ref="K20:K30">I20-J20</f>
        <v>15.100000000000001</v>
      </c>
      <c r="L20" s="5">
        <f aca="true" t="shared" si="8" ref="L20:L30">J20/I20</f>
        <v>0.5492537313432836</v>
      </c>
      <c r="M20" s="2">
        <f aca="true" t="shared" si="9" ref="M20:M83">ROUNDUP(G20*K20,0)</f>
        <v>740</v>
      </c>
    </row>
    <row r="21" spans="1:14" ht="15">
      <c r="A21" s="2">
        <v>11</v>
      </c>
      <c r="B21" s="2" t="s">
        <v>26</v>
      </c>
      <c r="C21" s="2">
        <v>154</v>
      </c>
      <c r="D21" s="2">
        <v>39.5</v>
      </c>
      <c r="E21" s="6">
        <v>6.16</v>
      </c>
      <c r="F21" s="2">
        <v>0</v>
      </c>
      <c r="G21" s="2">
        <v>49</v>
      </c>
      <c r="H21" s="2">
        <f aca="true" t="shared" si="10" ref="H21:H84">ROUNDUP(D21*G21,0)</f>
        <v>1936</v>
      </c>
      <c r="I21" s="2">
        <v>34.9</v>
      </c>
      <c r="J21" s="2">
        <v>22.5</v>
      </c>
      <c r="K21" s="2">
        <f t="shared" si="7"/>
        <v>12.399999999999999</v>
      </c>
      <c r="L21" s="5">
        <f t="shared" si="8"/>
        <v>0.6446991404011462</v>
      </c>
      <c r="M21" s="2">
        <f t="shared" si="9"/>
        <v>608</v>
      </c>
      <c r="N21" s="8">
        <f>365*H21/A21</f>
        <v>64240</v>
      </c>
    </row>
    <row r="22" spans="2:13" ht="15">
      <c r="B22" s="2" t="s">
        <v>37</v>
      </c>
      <c r="C22" s="2">
        <v>156</v>
      </c>
      <c r="D22" s="2">
        <v>39.7</v>
      </c>
      <c r="E22" s="6">
        <v>0.24</v>
      </c>
      <c r="F22" s="2">
        <v>301</v>
      </c>
      <c r="G22" s="2">
        <v>49</v>
      </c>
      <c r="H22" s="2">
        <f t="shared" si="10"/>
        <v>1946</v>
      </c>
      <c r="I22" s="2">
        <v>36.2</v>
      </c>
      <c r="J22" s="2">
        <v>22.6</v>
      </c>
      <c r="K22" s="2">
        <f t="shared" si="7"/>
        <v>13.600000000000001</v>
      </c>
      <c r="L22" s="5">
        <f t="shared" si="8"/>
        <v>0.6243093922651933</v>
      </c>
      <c r="M22" s="2">
        <f t="shared" si="9"/>
        <v>667</v>
      </c>
    </row>
    <row r="23" spans="2:13" ht="15">
      <c r="B23" s="2" t="s">
        <v>29</v>
      </c>
      <c r="C23" s="2">
        <v>157</v>
      </c>
      <c r="D23" s="2">
        <v>39.9</v>
      </c>
      <c r="E23" s="6">
        <v>0.45</v>
      </c>
      <c r="F23" s="2">
        <v>432</v>
      </c>
      <c r="G23" s="2">
        <v>49</v>
      </c>
      <c r="H23" s="2">
        <f t="shared" si="10"/>
        <v>1956</v>
      </c>
      <c r="I23" s="2">
        <v>36.2</v>
      </c>
      <c r="J23" s="2">
        <v>22.7</v>
      </c>
      <c r="K23" s="2">
        <f t="shared" si="7"/>
        <v>13.500000000000004</v>
      </c>
      <c r="L23" s="5">
        <f t="shared" si="8"/>
        <v>0.6270718232044198</v>
      </c>
      <c r="M23" s="2">
        <f t="shared" si="9"/>
        <v>662</v>
      </c>
    </row>
    <row r="24" spans="2:13" ht="15">
      <c r="B24" s="2" t="s">
        <v>30</v>
      </c>
      <c r="C24" s="2">
        <v>157</v>
      </c>
      <c r="D24" s="2">
        <v>40.2</v>
      </c>
      <c r="E24" s="6">
        <v>0.74</v>
      </c>
      <c r="F24" s="2">
        <v>565</v>
      </c>
      <c r="G24" s="2">
        <v>49</v>
      </c>
      <c r="H24" s="2">
        <f t="shared" si="10"/>
        <v>1970</v>
      </c>
      <c r="I24" s="2">
        <v>36.2</v>
      </c>
      <c r="J24" s="2">
        <v>22.8</v>
      </c>
      <c r="K24" s="2">
        <f t="shared" si="7"/>
        <v>13.400000000000002</v>
      </c>
      <c r="L24" s="5">
        <f t="shared" si="8"/>
        <v>0.6298342541436464</v>
      </c>
      <c r="M24" s="2">
        <f t="shared" si="9"/>
        <v>657</v>
      </c>
    </row>
    <row r="25" spans="2:13" ht="15">
      <c r="B25" s="2" t="s">
        <v>31</v>
      </c>
      <c r="C25" s="2">
        <v>157</v>
      </c>
      <c r="D25" s="2">
        <v>40.3</v>
      </c>
      <c r="E25" s="6">
        <v>0.86</v>
      </c>
      <c r="F25" s="2">
        <v>626</v>
      </c>
      <c r="G25" s="2">
        <v>49</v>
      </c>
      <c r="H25" s="2">
        <f t="shared" si="10"/>
        <v>1975</v>
      </c>
      <c r="I25" s="2">
        <v>36.2</v>
      </c>
      <c r="J25" s="2">
        <v>22.9</v>
      </c>
      <c r="K25" s="2">
        <f t="shared" si="7"/>
        <v>13.300000000000004</v>
      </c>
      <c r="L25" s="5">
        <f t="shared" si="8"/>
        <v>0.6325966850828728</v>
      </c>
      <c r="M25" s="2">
        <f t="shared" si="9"/>
        <v>652</v>
      </c>
    </row>
    <row r="26" spans="2:13" ht="15">
      <c r="B26" s="2" t="s">
        <v>32</v>
      </c>
      <c r="C26" s="2">
        <v>158</v>
      </c>
      <c r="D26" s="2">
        <v>40.5</v>
      </c>
      <c r="E26" s="6">
        <v>1.01</v>
      </c>
      <c r="F26" s="2">
        <v>716</v>
      </c>
      <c r="G26" s="2">
        <v>49</v>
      </c>
      <c r="H26" s="2">
        <f t="shared" si="10"/>
        <v>1985</v>
      </c>
      <c r="I26" s="2">
        <v>36.2</v>
      </c>
      <c r="J26" s="2">
        <v>23.2</v>
      </c>
      <c r="K26" s="2">
        <f t="shared" si="7"/>
        <v>13.000000000000004</v>
      </c>
      <c r="L26" s="5">
        <f t="shared" si="8"/>
        <v>0.6408839779005524</v>
      </c>
      <c r="M26" s="2">
        <f t="shared" si="9"/>
        <v>637</v>
      </c>
    </row>
    <row r="27" spans="2:13" ht="15">
      <c r="B27" s="2" t="s">
        <v>33</v>
      </c>
      <c r="C27" s="2">
        <v>158</v>
      </c>
      <c r="D27" s="2">
        <v>40.9</v>
      </c>
      <c r="E27" s="6">
        <v>1.43</v>
      </c>
      <c r="F27" s="2">
        <v>804</v>
      </c>
      <c r="G27" s="2">
        <v>49</v>
      </c>
      <c r="H27" s="2">
        <f t="shared" si="10"/>
        <v>2005</v>
      </c>
      <c r="I27" s="2">
        <v>36.2</v>
      </c>
      <c r="J27" s="2">
        <v>23.2</v>
      </c>
      <c r="K27" s="2">
        <f t="shared" si="7"/>
        <v>13.000000000000004</v>
      </c>
      <c r="L27" s="5">
        <f t="shared" si="8"/>
        <v>0.6408839779005524</v>
      </c>
      <c r="M27" s="2">
        <f t="shared" si="9"/>
        <v>637</v>
      </c>
    </row>
    <row r="28" spans="2:13" ht="15">
      <c r="B28" s="2" t="s">
        <v>34</v>
      </c>
      <c r="C28" s="2">
        <v>160</v>
      </c>
      <c r="D28" s="2">
        <v>42.1</v>
      </c>
      <c r="E28" s="6">
        <v>2.69</v>
      </c>
      <c r="F28" s="6">
        <v>905</v>
      </c>
      <c r="G28" s="2">
        <v>49</v>
      </c>
      <c r="H28" s="2">
        <f t="shared" si="10"/>
        <v>2063</v>
      </c>
      <c r="I28" s="2">
        <v>36.2</v>
      </c>
      <c r="J28" s="2">
        <v>24.1</v>
      </c>
      <c r="K28" s="2">
        <f t="shared" si="7"/>
        <v>12.100000000000001</v>
      </c>
      <c r="L28" s="5">
        <f t="shared" si="8"/>
        <v>0.6657458563535912</v>
      </c>
      <c r="M28" s="2">
        <f t="shared" si="9"/>
        <v>593</v>
      </c>
    </row>
    <row r="29" spans="2:13" ht="15">
      <c r="B29" s="2" t="s">
        <v>27</v>
      </c>
      <c r="C29" s="2">
        <v>163</v>
      </c>
      <c r="D29" s="2">
        <v>44.6</v>
      </c>
      <c r="E29" s="6">
        <v>5.14</v>
      </c>
      <c r="F29" s="2">
        <v>695</v>
      </c>
      <c r="G29" s="2">
        <v>49</v>
      </c>
      <c r="H29" s="2">
        <f t="shared" si="10"/>
        <v>2186</v>
      </c>
      <c r="I29" s="2">
        <v>36.2</v>
      </c>
      <c r="J29" s="2">
        <v>25.9</v>
      </c>
      <c r="K29" s="2">
        <f t="shared" si="7"/>
        <v>10.300000000000004</v>
      </c>
      <c r="L29" s="5">
        <f t="shared" si="8"/>
        <v>0.7154696132596684</v>
      </c>
      <c r="M29" s="2">
        <f t="shared" si="9"/>
        <v>505</v>
      </c>
    </row>
    <row r="30" spans="1:14" ht="15">
      <c r="A30" s="2">
        <v>12</v>
      </c>
      <c r="B30" s="2" t="s">
        <v>28</v>
      </c>
      <c r="C30" s="2">
        <v>167</v>
      </c>
      <c r="D30" s="2">
        <v>45.8</v>
      </c>
      <c r="E30" s="6">
        <v>6.34</v>
      </c>
      <c r="F30" s="2">
        <v>0</v>
      </c>
      <c r="G30" s="2">
        <v>49</v>
      </c>
      <c r="H30" s="2">
        <f t="shared" si="10"/>
        <v>2245</v>
      </c>
      <c r="I30" s="2">
        <v>37.2</v>
      </c>
      <c r="J30" s="2">
        <v>26.5</v>
      </c>
      <c r="K30" s="2">
        <f t="shared" si="7"/>
        <v>10.700000000000003</v>
      </c>
      <c r="L30" s="5">
        <f t="shared" si="8"/>
        <v>0.7123655913978494</v>
      </c>
      <c r="M30" s="2">
        <f t="shared" si="9"/>
        <v>525</v>
      </c>
      <c r="N30" s="8">
        <f>365*H30/A30</f>
        <v>68285.41666666667</v>
      </c>
    </row>
    <row r="31" spans="1:14" ht="15">
      <c r="A31" s="2">
        <v>16</v>
      </c>
      <c r="B31" s="2" t="s">
        <v>36</v>
      </c>
      <c r="C31" s="2">
        <v>222</v>
      </c>
      <c r="D31" s="2">
        <v>65.5</v>
      </c>
      <c r="E31" s="6">
        <v>6.11</v>
      </c>
      <c r="F31" s="2">
        <v>0</v>
      </c>
      <c r="G31" s="2">
        <v>49</v>
      </c>
      <c r="H31" s="2">
        <f t="shared" si="10"/>
        <v>3210</v>
      </c>
      <c r="I31" s="2">
        <v>45.4</v>
      </c>
      <c r="J31" s="2">
        <v>39.5</v>
      </c>
      <c r="K31" s="2">
        <f aca="true" t="shared" si="11" ref="K31:K36">I31-J31</f>
        <v>5.899999999999999</v>
      </c>
      <c r="L31" s="5">
        <f aca="true" t="shared" si="12" ref="L31:L36">J31/I31</f>
        <v>0.8700440528634361</v>
      </c>
      <c r="M31" s="2">
        <f t="shared" si="9"/>
        <v>290</v>
      </c>
      <c r="N31" s="8">
        <f>365*H31/A31</f>
        <v>73228.125</v>
      </c>
    </row>
    <row r="32" spans="2:13" ht="15">
      <c r="B32" s="2" t="s">
        <v>39</v>
      </c>
      <c r="C32" s="2">
        <v>229</v>
      </c>
      <c r="D32" s="2">
        <v>68.5</v>
      </c>
      <c r="E32" s="6">
        <v>2.99</v>
      </c>
      <c r="F32" s="23">
        <v>918</v>
      </c>
      <c r="G32" s="2">
        <v>49</v>
      </c>
      <c r="H32" s="2">
        <f t="shared" si="10"/>
        <v>3357</v>
      </c>
      <c r="I32" s="2">
        <v>47.3</v>
      </c>
      <c r="J32" s="2">
        <v>41.8</v>
      </c>
      <c r="K32" s="2">
        <f t="shared" si="11"/>
        <v>5.5</v>
      </c>
      <c r="L32" s="5">
        <f t="shared" si="12"/>
        <v>0.8837209302325582</v>
      </c>
      <c r="M32" s="2">
        <f t="shared" si="9"/>
        <v>270</v>
      </c>
    </row>
    <row r="33" spans="1:14" ht="15">
      <c r="A33" s="14">
        <v>17</v>
      </c>
      <c r="B33" s="2" t="s">
        <v>40</v>
      </c>
      <c r="C33" s="2">
        <v>236</v>
      </c>
      <c r="D33" s="2">
        <v>71.9</v>
      </c>
      <c r="E33" s="23">
        <v>6.37</v>
      </c>
      <c r="F33" s="6">
        <v>0</v>
      </c>
      <c r="G33" s="2">
        <v>49</v>
      </c>
      <c r="H33" s="2">
        <f t="shared" si="10"/>
        <v>3524</v>
      </c>
      <c r="I33" s="2">
        <v>48</v>
      </c>
      <c r="J33" s="2">
        <v>44.1</v>
      </c>
      <c r="K33" s="2">
        <f t="shared" si="11"/>
        <v>3.8999999999999986</v>
      </c>
      <c r="L33" s="10">
        <f t="shared" si="12"/>
        <v>0.9187500000000001</v>
      </c>
      <c r="M33" s="2">
        <f t="shared" si="9"/>
        <v>192</v>
      </c>
      <c r="N33" s="8">
        <f>365*H33/A33</f>
        <v>75662.35294117648</v>
      </c>
    </row>
    <row r="34" spans="1:13" ht="15">
      <c r="A34" s="15"/>
      <c r="B34" s="2" t="s">
        <v>41</v>
      </c>
      <c r="C34" s="2">
        <v>239</v>
      </c>
      <c r="D34" s="2">
        <v>72.1</v>
      </c>
      <c r="E34" s="6">
        <v>0.21</v>
      </c>
      <c r="F34" s="6">
        <v>357</v>
      </c>
      <c r="G34" s="2">
        <v>49</v>
      </c>
      <c r="H34" s="2">
        <f t="shared" si="10"/>
        <v>3533</v>
      </c>
      <c r="I34" s="2">
        <v>50.8</v>
      </c>
      <c r="J34" s="2">
        <v>44.1</v>
      </c>
      <c r="K34" s="2">
        <f t="shared" si="11"/>
        <v>6.699999999999996</v>
      </c>
      <c r="L34" s="5">
        <f t="shared" si="12"/>
        <v>0.8681102362204726</v>
      </c>
      <c r="M34" s="2">
        <f t="shared" si="9"/>
        <v>329</v>
      </c>
    </row>
    <row r="35" spans="1:13" ht="15">
      <c r="A35" s="15"/>
      <c r="B35" s="2" t="s">
        <v>42</v>
      </c>
      <c r="C35" s="2">
        <v>240</v>
      </c>
      <c r="D35" s="2">
        <v>72.5</v>
      </c>
      <c r="E35" s="6">
        <v>0.64</v>
      </c>
      <c r="F35" s="6">
        <v>482</v>
      </c>
      <c r="G35" s="2">
        <v>49</v>
      </c>
      <c r="H35" s="2">
        <f t="shared" si="10"/>
        <v>3553</v>
      </c>
      <c r="I35" s="2">
        <v>50.9</v>
      </c>
      <c r="J35" s="2">
        <v>44.3</v>
      </c>
      <c r="K35" s="2">
        <f t="shared" si="11"/>
        <v>6.600000000000001</v>
      </c>
      <c r="L35" s="5">
        <f t="shared" si="12"/>
        <v>0.8703339882121807</v>
      </c>
      <c r="M35" s="2">
        <f t="shared" si="9"/>
        <v>324</v>
      </c>
    </row>
    <row r="36" spans="1:13" ht="15">
      <c r="A36" s="15"/>
      <c r="B36" s="2" t="s">
        <v>43</v>
      </c>
      <c r="C36" s="2">
        <v>241</v>
      </c>
      <c r="D36" s="2">
        <v>73</v>
      </c>
      <c r="E36" s="6">
        <v>1.16</v>
      </c>
      <c r="F36" s="6">
        <v>793</v>
      </c>
      <c r="G36" s="2">
        <v>49</v>
      </c>
      <c r="H36" s="2">
        <f t="shared" si="10"/>
        <v>3577</v>
      </c>
      <c r="I36" s="2">
        <v>50.9</v>
      </c>
      <c r="J36" s="2">
        <v>44.5</v>
      </c>
      <c r="K36" s="2">
        <f t="shared" si="11"/>
        <v>6.399999999999999</v>
      </c>
      <c r="L36" s="5">
        <f t="shared" si="12"/>
        <v>0.8742632612966601</v>
      </c>
      <c r="M36" s="2">
        <f t="shared" si="9"/>
        <v>314</v>
      </c>
    </row>
    <row r="37" spans="1:13" ht="15">
      <c r="A37" s="15"/>
      <c r="B37" s="2" t="s">
        <v>44</v>
      </c>
      <c r="C37" s="2">
        <v>243</v>
      </c>
      <c r="D37" s="2">
        <v>74.7</v>
      </c>
      <c r="E37" s="6">
        <v>2.83</v>
      </c>
      <c r="F37" s="23">
        <v>883</v>
      </c>
      <c r="G37" s="2">
        <v>49</v>
      </c>
      <c r="H37" s="2">
        <f t="shared" si="10"/>
        <v>3661</v>
      </c>
      <c r="I37" s="2">
        <v>50.9</v>
      </c>
      <c r="J37" s="2">
        <v>45.8</v>
      </c>
      <c r="K37" s="2">
        <f aca="true" t="shared" si="13" ref="K37:K43">I37-J37</f>
        <v>5.100000000000001</v>
      </c>
      <c r="L37" s="5">
        <f aca="true" t="shared" si="14" ref="L37:L43">J37/I37</f>
        <v>0.899803536345776</v>
      </c>
      <c r="M37" s="2">
        <f t="shared" si="9"/>
        <v>250</v>
      </c>
    </row>
    <row r="38" spans="1:13" ht="15">
      <c r="A38" s="15"/>
      <c r="B38" s="2" t="s">
        <v>46</v>
      </c>
      <c r="C38" s="2">
        <v>246</v>
      </c>
      <c r="D38" s="2">
        <v>77</v>
      </c>
      <c r="E38" s="6">
        <v>5.12</v>
      </c>
      <c r="F38" s="6">
        <v>712</v>
      </c>
      <c r="G38" s="2">
        <v>49</v>
      </c>
      <c r="H38" s="2">
        <f t="shared" si="10"/>
        <v>3773</v>
      </c>
      <c r="I38" s="2">
        <v>51</v>
      </c>
      <c r="J38" s="2">
        <v>47.2</v>
      </c>
      <c r="K38" s="2">
        <f t="shared" si="13"/>
        <v>3.799999999999997</v>
      </c>
      <c r="L38" s="5">
        <f t="shared" si="14"/>
        <v>0.9254901960784314</v>
      </c>
      <c r="M38" s="2">
        <f t="shared" si="9"/>
        <v>187</v>
      </c>
    </row>
    <row r="39" spans="1:14" ht="15">
      <c r="A39" s="2">
        <v>18</v>
      </c>
      <c r="B39" s="2" t="s">
        <v>47</v>
      </c>
      <c r="C39" s="2">
        <v>249</v>
      </c>
      <c r="D39" s="2">
        <v>77.9</v>
      </c>
      <c r="E39" s="6">
        <v>6.02</v>
      </c>
      <c r="F39" s="6">
        <v>93</v>
      </c>
      <c r="G39" s="2">
        <v>49</v>
      </c>
      <c r="H39" s="2">
        <f t="shared" si="10"/>
        <v>3818</v>
      </c>
      <c r="I39" s="2">
        <v>51.2</v>
      </c>
      <c r="J39" s="2">
        <v>47.5</v>
      </c>
      <c r="K39" s="2">
        <f t="shared" si="13"/>
        <v>3.700000000000003</v>
      </c>
      <c r="L39" s="13">
        <f t="shared" si="14"/>
        <v>0.927734375</v>
      </c>
      <c r="M39" s="2">
        <f t="shared" si="9"/>
        <v>182</v>
      </c>
      <c r="N39" s="8">
        <f>365*H39/A39</f>
        <v>77420.55555555556</v>
      </c>
    </row>
    <row r="40" spans="2:13" ht="15">
      <c r="B40" s="2" t="s">
        <v>48</v>
      </c>
      <c r="C40" s="2">
        <v>253</v>
      </c>
      <c r="D40" s="2">
        <v>78.2</v>
      </c>
      <c r="E40" s="6">
        <v>0.23</v>
      </c>
      <c r="F40" s="6">
        <v>311</v>
      </c>
      <c r="G40" s="2">
        <v>49</v>
      </c>
      <c r="H40" s="2">
        <f t="shared" si="10"/>
        <v>3832</v>
      </c>
      <c r="I40" s="2">
        <v>53.8</v>
      </c>
      <c r="J40" s="2">
        <v>47.5</v>
      </c>
      <c r="K40" s="2">
        <f t="shared" si="13"/>
        <v>6.299999999999997</v>
      </c>
      <c r="L40" s="10">
        <f t="shared" si="14"/>
        <v>0.8828996282527881</v>
      </c>
      <c r="M40" s="2">
        <f t="shared" si="9"/>
        <v>309</v>
      </c>
    </row>
    <row r="41" spans="2:13" ht="15">
      <c r="B41" s="2" t="s">
        <v>49</v>
      </c>
      <c r="C41" s="2">
        <v>257</v>
      </c>
      <c r="D41" s="2">
        <v>79.3</v>
      </c>
      <c r="E41" s="6">
        <v>1.31</v>
      </c>
      <c r="F41" s="6">
        <v>160</v>
      </c>
      <c r="G41" s="2">
        <v>49</v>
      </c>
      <c r="H41" s="2">
        <f t="shared" si="10"/>
        <v>3886</v>
      </c>
      <c r="I41" s="2">
        <v>54.9</v>
      </c>
      <c r="J41" s="2">
        <v>47.8</v>
      </c>
      <c r="K41" s="2">
        <f t="shared" si="13"/>
        <v>7.100000000000001</v>
      </c>
      <c r="L41" s="10">
        <f t="shared" si="14"/>
        <v>0.8706739526411658</v>
      </c>
      <c r="M41" s="2">
        <f t="shared" si="9"/>
        <v>348</v>
      </c>
    </row>
    <row r="42" spans="1:14" ht="15">
      <c r="A42" s="2">
        <v>19</v>
      </c>
      <c r="B42" s="2" t="s">
        <v>50</v>
      </c>
      <c r="C42" s="2">
        <v>262</v>
      </c>
      <c r="D42" s="2">
        <v>81.1</v>
      </c>
      <c r="E42" s="6">
        <v>3.11</v>
      </c>
      <c r="F42" s="6">
        <v>147</v>
      </c>
      <c r="G42" s="2">
        <v>49</v>
      </c>
      <c r="H42" s="2">
        <f t="shared" si="10"/>
        <v>3974</v>
      </c>
      <c r="I42" s="2">
        <v>55.1</v>
      </c>
      <c r="J42" s="2">
        <v>48.6</v>
      </c>
      <c r="K42" s="2">
        <f t="shared" si="13"/>
        <v>6.5</v>
      </c>
      <c r="L42" s="10">
        <f t="shared" si="14"/>
        <v>0.8820326678765881</v>
      </c>
      <c r="M42" s="2">
        <f t="shared" si="9"/>
        <v>319</v>
      </c>
      <c r="N42" s="8">
        <f>365*H42/A42</f>
        <v>76342.63157894737</v>
      </c>
    </row>
    <row r="43" spans="2:13" ht="15">
      <c r="B43" s="2" t="s">
        <v>51</v>
      </c>
      <c r="C43" s="2">
        <v>265</v>
      </c>
      <c r="D43" s="2">
        <v>81.1</v>
      </c>
      <c r="E43" s="2">
        <v>0.01</v>
      </c>
      <c r="F43" s="2">
        <v>40</v>
      </c>
      <c r="G43" s="2">
        <v>49</v>
      </c>
      <c r="H43" s="2">
        <f t="shared" si="10"/>
        <v>3974</v>
      </c>
      <c r="I43" s="2">
        <v>57</v>
      </c>
      <c r="J43" s="2">
        <v>48.6</v>
      </c>
      <c r="K43" s="2">
        <f t="shared" si="13"/>
        <v>8.399999999999999</v>
      </c>
      <c r="L43" s="10">
        <f t="shared" si="14"/>
        <v>0.8526315789473684</v>
      </c>
      <c r="M43" s="2">
        <f t="shared" si="9"/>
        <v>412</v>
      </c>
    </row>
    <row r="44" spans="1:14" ht="15">
      <c r="A44" s="2">
        <v>23</v>
      </c>
      <c r="B44" s="2" t="s">
        <v>52</v>
      </c>
      <c r="C44" s="2">
        <v>315</v>
      </c>
      <c r="D44" s="2">
        <v>95.1</v>
      </c>
      <c r="E44" s="2">
        <v>2.19</v>
      </c>
      <c r="F44" s="2">
        <v>30</v>
      </c>
      <c r="G44" s="2">
        <v>49</v>
      </c>
      <c r="H44" s="2">
        <f t="shared" si="10"/>
        <v>4660</v>
      </c>
      <c r="I44" s="2">
        <v>65.3</v>
      </c>
      <c r="J44" s="2">
        <v>56.5</v>
      </c>
      <c r="K44" s="2">
        <f aca="true" t="shared" si="15" ref="K44:K49">I44-J44</f>
        <v>8.799999999999997</v>
      </c>
      <c r="L44" s="10">
        <f aca="true" t="shared" si="16" ref="L44:L49">J44/I44</f>
        <v>0.8652373660030628</v>
      </c>
      <c r="M44" s="2">
        <f t="shared" si="9"/>
        <v>432</v>
      </c>
      <c r="N44" s="8">
        <f>365*H44/A44</f>
        <v>73952.17391304347</v>
      </c>
    </row>
    <row r="45" spans="2:13" ht="15">
      <c r="B45" s="2" t="s">
        <v>53</v>
      </c>
      <c r="C45" s="2">
        <v>324</v>
      </c>
      <c r="D45" s="2">
        <v>97.3</v>
      </c>
      <c r="E45" s="2">
        <v>2.21</v>
      </c>
      <c r="F45" s="2">
        <v>857</v>
      </c>
      <c r="G45" s="2">
        <v>49</v>
      </c>
      <c r="H45" s="2">
        <f t="shared" si="10"/>
        <v>4768</v>
      </c>
      <c r="I45" s="2">
        <v>67.8</v>
      </c>
      <c r="J45" s="2">
        <v>57.8</v>
      </c>
      <c r="K45" s="2">
        <f t="shared" si="15"/>
        <v>10</v>
      </c>
      <c r="L45" s="10">
        <f t="shared" si="16"/>
        <v>0.8525073746312685</v>
      </c>
      <c r="M45" s="2">
        <f t="shared" si="9"/>
        <v>490</v>
      </c>
    </row>
    <row r="46" spans="1:14" ht="15">
      <c r="A46" s="2">
        <v>24</v>
      </c>
      <c r="B46" s="2" t="s">
        <v>54</v>
      </c>
      <c r="C46" s="2">
        <v>331</v>
      </c>
      <c r="D46" s="2">
        <v>100.1</v>
      </c>
      <c r="E46" s="2">
        <v>4.95</v>
      </c>
      <c r="F46" s="2">
        <v>0</v>
      </c>
      <c r="G46" s="2">
        <v>49</v>
      </c>
      <c r="H46" s="2">
        <f t="shared" si="10"/>
        <v>4905</v>
      </c>
      <c r="I46" s="2">
        <v>68.5</v>
      </c>
      <c r="J46" s="2">
        <v>59.7</v>
      </c>
      <c r="K46" s="2">
        <f t="shared" si="15"/>
        <v>8.799999999999997</v>
      </c>
      <c r="L46" s="10">
        <f t="shared" si="16"/>
        <v>0.8715328467153285</v>
      </c>
      <c r="M46" s="2">
        <f t="shared" si="9"/>
        <v>432</v>
      </c>
      <c r="N46" s="8">
        <f>365*H46/A46</f>
        <v>74596.875</v>
      </c>
    </row>
    <row r="47" spans="2:13" ht="15">
      <c r="B47" s="2" t="s">
        <v>55</v>
      </c>
      <c r="C47" s="2">
        <v>335</v>
      </c>
      <c r="D47" s="2">
        <v>100.5</v>
      </c>
      <c r="F47" s="2">
        <v>271</v>
      </c>
      <c r="G47" s="2">
        <v>49</v>
      </c>
      <c r="H47" s="2">
        <f t="shared" si="10"/>
        <v>4925</v>
      </c>
      <c r="I47" s="2">
        <v>70.1</v>
      </c>
      <c r="J47" s="2">
        <v>59.8</v>
      </c>
      <c r="K47" s="2">
        <f t="shared" si="15"/>
        <v>10.299999999999997</v>
      </c>
      <c r="L47" s="10">
        <f t="shared" si="16"/>
        <v>0.8530670470756063</v>
      </c>
      <c r="M47" s="2">
        <f t="shared" si="9"/>
        <v>505</v>
      </c>
    </row>
    <row r="48" spans="1:14" ht="15">
      <c r="A48" s="2">
        <v>28</v>
      </c>
      <c r="B48" s="2" t="s">
        <v>56</v>
      </c>
      <c r="C48" s="2">
        <v>387</v>
      </c>
      <c r="D48" s="2">
        <v>116.4</v>
      </c>
      <c r="E48" s="2">
        <v>5.08</v>
      </c>
      <c r="F48" s="2">
        <v>55</v>
      </c>
      <c r="G48" s="2">
        <v>49</v>
      </c>
      <c r="H48" s="2">
        <f t="shared" si="10"/>
        <v>5704</v>
      </c>
      <c r="I48" s="2">
        <v>78.4</v>
      </c>
      <c r="J48" s="2">
        <v>69</v>
      </c>
      <c r="K48" s="2">
        <f t="shared" si="15"/>
        <v>9.400000000000006</v>
      </c>
      <c r="L48" s="10">
        <f t="shared" si="16"/>
        <v>0.8801020408163265</v>
      </c>
      <c r="M48" s="2">
        <f t="shared" si="9"/>
        <v>461</v>
      </c>
      <c r="N48" s="8">
        <f>365*H48/A48</f>
        <v>74355.71428571429</v>
      </c>
    </row>
    <row r="49" spans="1:14" ht="15">
      <c r="A49" s="2">
        <v>30</v>
      </c>
      <c r="B49" s="2" t="s">
        <v>58</v>
      </c>
      <c r="C49" s="2">
        <v>413</v>
      </c>
      <c r="D49" s="2">
        <v>122.2</v>
      </c>
      <c r="E49" s="2">
        <v>3.34</v>
      </c>
      <c r="F49" s="2">
        <v>11</v>
      </c>
      <c r="G49" s="2">
        <v>49</v>
      </c>
      <c r="H49" s="2">
        <f t="shared" si="10"/>
        <v>5988</v>
      </c>
      <c r="I49" s="2">
        <v>84.3</v>
      </c>
      <c r="J49" s="2">
        <v>72.2</v>
      </c>
      <c r="K49" s="2">
        <f t="shared" si="15"/>
        <v>12.099999999999994</v>
      </c>
      <c r="L49" s="10">
        <f t="shared" si="16"/>
        <v>0.8564650059311981</v>
      </c>
      <c r="M49" s="2">
        <f t="shared" si="9"/>
        <v>593</v>
      </c>
      <c r="N49" s="8">
        <f>365*H49/A49</f>
        <v>72854</v>
      </c>
    </row>
    <row r="50" spans="2:13" ht="15">
      <c r="B50" s="2" t="s">
        <v>59</v>
      </c>
      <c r="C50" s="2">
        <v>432</v>
      </c>
      <c r="D50" s="2">
        <v>127.5</v>
      </c>
      <c r="E50" s="2">
        <v>0.37</v>
      </c>
      <c r="F50" s="2">
        <v>309</v>
      </c>
      <c r="G50" s="2">
        <v>49</v>
      </c>
      <c r="H50" s="2">
        <f t="shared" si="10"/>
        <v>6248</v>
      </c>
      <c r="I50" s="2">
        <v>88.1</v>
      </c>
      <c r="J50" s="2">
        <v>75.4</v>
      </c>
      <c r="K50" s="2">
        <f aca="true" t="shared" si="17" ref="K50:K55">I50-J50</f>
        <v>12.699999999999989</v>
      </c>
      <c r="L50" s="10">
        <f aca="true" t="shared" si="18" ref="L50:L55">J50/I50</f>
        <v>0.8558456299659479</v>
      </c>
      <c r="M50" s="2">
        <f t="shared" si="9"/>
        <v>623</v>
      </c>
    </row>
    <row r="51" spans="1:14" ht="15">
      <c r="A51" s="2">
        <v>32</v>
      </c>
      <c r="B51" s="2" t="s">
        <v>60</v>
      </c>
      <c r="C51" s="2">
        <v>441</v>
      </c>
      <c r="D51" s="2">
        <v>128.8</v>
      </c>
      <c r="E51" s="2">
        <v>1.72</v>
      </c>
      <c r="F51" s="2">
        <v>18</v>
      </c>
      <c r="G51" s="2">
        <v>49</v>
      </c>
      <c r="H51" s="2">
        <f t="shared" si="10"/>
        <v>6312</v>
      </c>
      <c r="I51" s="2">
        <v>88.9</v>
      </c>
      <c r="J51" s="2">
        <v>76</v>
      </c>
      <c r="K51" s="2">
        <f t="shared" si="17"/>
        <v>12.900000000000006</v>
      </c>
      <c r="L51" s="10">
        <f t="shared" si="18"/>
        <v>0.8548931383577052</v>
      </c>
      <c r="M51" s="2">
        <f t="shared" si="9"/>
        <v>633</v>
      </c>
      <c r="N51" s="8">
        <f>365*H51/A51</f>
        <v>71996.25</v>
      </c>
    </row>
    <row r="52" spans="1:14" ht="15">
      <c r="A52" s="2">
        <v>37</v>
      </c>
      <c r="B52" s="2" t="s">
        <v>61</v>
      </c>
      <c r="C52" s="2">
        <v>513</v>
      </c>
      <c r="D52" s="2">
        <v>139.1</v>
      </c>
      <c r="E52" s="2">
        <v>2.55</v>
      </c>
      <c r="F52" s="2">
        <v>22</v>
      </c>
      <c r="G52" s="2">
        <v>49</v>
      </c>
      <c r="H52" s="2">
        <f t="shared" si="10"/>
        <v>6816</v>
      </c>
      <c r="I52" s="2">
        <v>101.2</v>
      </c>
      <c r="J52" s="2">
        <v>80.7</v>
      </c>
      <c r="K52" s="2">
        <f t="shared" si="17"/>
        <v>20.5</v>
      </c>
      <c r="L52" s="10">
        <f t="shared" si="18"/>
        <v>0.7974308300395258</v>
      </c>
      <c r="M52" s="2">
        <f t="shared" si="9"/>
        <v>1005</v>
      </c>
      <c r="N52" s="8">
        <f>365*H52/A52</f>
        <v>67238.91891891892</v>
      </c>
    </row>
    <row r="53" spans="2:13" ht="15">
      <c r="B53" s="2" t="s">
        <v>63</v>
      </c>
      <c r="C53" s="2">
        <v>563</v>
      </c>
      <c r="D53" s="2">
        <v>155.1</v>
      </c>
      <c r="E53" s="2">
        <v>1</v>
      </c>
      <c r="F53" s="2">
        <v>621</v>
      </c>
      <c r="G53" s="2">
        <v>49</v>
      </c>
      <c r="H53" s="2">
        <f t="shared" si="10"/>
        <v>7600</v>
      </c>
      <c r="I53" s="2">
        <v>111.7</v>
      </c>
      <c r="J53" s="2">
        <v>90.7</v>
      </c>
      <c r="K53" s="2">
        <f t="shared" si="17"/>
        <v>21</v>
      </c>
      <c r="L53" s="10">
        <f t="shared" si="18"/>
        <v>0.8119964189794091</v>
      </c>
      <c r="M53" s="2">
        <f t="shared" si="9"/>
        <v>1029</v>
      </c>
    </row>
    <row r="54" spans="1:14" ht="15">
      <c r="A54" s="2">
        <v>41</v>
      </c>
      <c r="B54" s="2" t="s">
        <v>64</v>
      </c>
      <c r="C54" s="2">
        <v>570</v>
      </c>
      <c r="D54" s="2">
        <v>160.2</v>
      </c>
      <c r="E54" s="23">
        <v>6.1</v>
      </c>
      <c r="F54" s="2">
        <v>181</v>
      </c>
      <c r="G54" s="2">
        <v>49</v>
      </c>
      <c r="H54" s="2">
        <f t="shared" si="10"/>
        <v>7850</v>
      </c>
      <c r="I54" s="2">
        <v>112</v>
      </c>
      <c r="J54" s="2">
        <v>93.3</v>
      </c>
      <c r="K54" s="2">
        <f t="shared" si="17"/>
        <v>18.700000000000003</v>
      </c>
      <c r="L54" s="10">
        <f t="shared" si="18"/>
        <v>0.8330357142857142</v>
      </c>
      <c r="M54" s="2">
        <f t="shared" si="9"/>
        <v>917</v>
      </c>
      <c r="N54" s="8">
        <f>365*H54/A54</f>
        <v>69884.14634146342</v>
      </c>
    </row>
    <row r="55" spans="1:14" ht="15">
      <c r="A55" s="2">
        <v>45</v>
      </c>
      <c r="B55" s="2" t="s">
        <v>65</v>
      </c>
      <c r="C55" s="2">
        <v>631</v>
      </c>
      <c r="D55" s="2">
        <v>180.1</v>
      </c>
      <c r="E55" s="2">
        <v>4.62</v>
      </c>
      <c r="F55" s="2">
        <v>20</v>
      </c>
      <c r="G55" s="2">
        <v>49</v>
      </c>
      <c r="H55" s="2">
        <f t="shared" si="10"/>
        <v>8825</v>
      </c>
      <c r="I55" s="2">
        <v>123.8</v>
      </c>
      <c r="J55" s="2">
        <v>105.3</v>
      </c>
      <c r="K55" s="2">
        <f t="shared" si="17"/>
        <v>18.5</v>
      </c>
      <c r="L55" s="10">
        <f t="shared" si="18"/>
        <v>0.8505654281098546</v>
      </c>
      <c r="M55" s="2">
        <f t="shared" si="9"/>
        <v>907</v>
      </c>
      <c r="N55" s="8">
        <f>365*H55/A55</f>
        <v>71580.55555555556</v>
      </c>
    </row>
    <row r="56" spans="1:14" ht="15">
      <c r="A56" s="2">
        <v>47</v>
      </c>
      <c r="B56" s="2" t="s">
        <v>66</v>
      </c>
      <c r="C56" s="2">
        <v>660</v>
      </c>
      <c r="D56" s="2">
        <v>188.5</v>
      </c>
      <c r="E56" s="2">
        <v>4.77</v>
      </c>
      <c r="F56" s="2">
        <v>3</v>
      </c>
      <c r="G56" s="2">
        <v>49</v>
      </c>
      <c r="H56" s="2">
        <f t="shared" si="10"/>
        <v>9237</v>
      </c>
      <c r="I56" s="2">
        <v>129.6</v>
      </c>
      <c r="J56" s="2">
        <v>110</v>
      </c>
      <c r="K56" s="2">
        <f aca="true" t="shared" si="19" ref="K56:K61">I56-J56</f>
        <v>19.599999999999994</v>
      </c>
      <c r="L56" s="10">
        <f aca="true" t="shared" si="20" ref="L56:L61">J56/I56</f>
        <v>0.8487654320987654</v>
      </c>
      <c r="M56" s="2">
        <f t="shared" si="9"/>
        <v>961</v>
      </c>
      <c r="N56" s="8">
        <f>365*H56/A56</f>
        <v>71734.14893617021</v>
      </c>
    </row>
    <row r="57" spans="1:14" ht="15">
      <c r="A57" s="14">
        <v>48</v>
      </c>
      <c r="B57" s="11" t="s">
        <v>68</v>
      </c>
      <c r="C57" s="2">
        <v>674</v>
      </c>
      <c r="D57" s="2">
        <v>190.8</v>
      </c>
      <c r="E57" s="2">
        <v>2.35</v>
      </c>
      <c r="F57" s="2">
        <v>50</v>
      </c>
      <c r="G57" s="2">
        <v>49</v>
      </c>
      <c r="H57" s="2">
        <f t="shared" si="10"/>
        <v>9350</v>
      </c>
      <c r="I57" s="2">
        <v>132.1</v>
      </c>
      <c r="J57" s="2">
        <v>111</v>
      </c>
      <c r="K57" s="2">
        <f t="shared" si="19"/>
        <v>21.099999999999994</v>
      </c>
      <c r="L57" s="10">
        <f t="shared" si="20"/>
        <v>0.8402725208175625</v>
      </c>
      <c r="M57" s="2">
        <f t="shared" si="9"/>
        <v>1034</v>
      </c>
      <c r="N57" s="8">
        <f>365*H57/A57</f>
        <v>71098.95833333333</v>
      </c>
    </row>
    <row r="58" spans="1:14" ht="15">
      <c r="A58" s="6">
        <v>51</v>
      </c>
      <c r="B58" s="2" t="s">
        <v>67</v>
      </c>
      <c r="C58" s="2">
        <v>715</v>
      </c>
      <c r="D58" s="2">
        <v>197.8</v>
      </c>
      <c r="E58" s="2">
        <v>2.06</v>
      </c>
      <c r="F58" s="2">
        <v>155</v>
      </c>
      <c r="G58" s="2">
        <v>49</v>
      </c>
      <c r="H58" s="2">
        <f t="shared" si="10"/>
        <v>9693</v>
      </c>
      <c r="I58" s="2">
        <v>139.4</v>
      </c>
      <c r="J58" s="2">
        <v>113.9</v>
      </c>
      <c r="K58" s="2">
        <f t="shared" si="19"/>
        <v>25.5</v>
      </c>
      <c r="L58" s="10">
        <f t="shared" si="20"/>
        <v>0.8170731707317074</v>
      </c>
      <c r="M58" s="2">
        <f t="shared" si="9"/>
        <v>1250</v>
      </c>
      <c r="N58" s="8">
        <f>365*H58/A58</f>
        <v>69371.4705882353</v>
      </c>
    </row>
    <row r="59" spans="1:13" ht="15">
      <c r="A59" s="6"/>
      <c r="B59" s="2" t="s">
        <v>70</v>
      </c>
      <c r="C59" s="2">
        <v>740</v>
      </c>
      <c r="D59" s="2">
        <v>202.6</v>
      </c>
      <c r="E59" s="2">
        <v>2.98</v>
      </c>
      <c r="F59" s="12">
        <v>1069</v>
      </c>
      <c r="G59" s="2">
        <v>49</v>
      </c>
      <c r="H59" s="2">
        <f t="shared" si="10"/>
        <v>9928</v>
      </c>
      <c r="I59" s="2">
        <v>145.2</v>
      </c>
      <c r="J59" s="2">
        <v>115.8</v>
      </c>
      <c r="K59" s="2">
        <f t="shared" si="19"/>
        <v>29.39999999999999</v>
      </c>
      <c r="L59" s="10">
        <f t="shared" si="20"/>
        <v>0.7975206611570248</v>
      </c>
      <c r="M59" s="2">
        <f t="shared" si="9"/>
        <v>1441</v>
      </c>
    </row>
    <row r="60" spans="1:14" ht="15">
      <c r="A60" s="6">
        <v>53</v>
      </c>
      <c r="B60" s="2" t="s">
        <v>71</v>
      </c>
      <c r="C60" s="2">
        <v>748</v>
      </c>
      <c r="D60" s="2">
        <v>205.1</v>
      </c>
      <c r="E60" s="2">
        <v>5.46</v>
      </c>
      <c r="F60" s="6">
        <v>5</v>
      </c>
      <c r="G60" s="2">
        <v>49</v>
      </c>
      <c r="H60" s="2">
        <f t="shared" si="10"/>
        <v>10050</v>
      </c>
      <c r="I60" s="2">
        <v>148</v>
      </c>
      <c r="J60" s="2">
        <v>116.8</v>
      </c>
      <c r="K60" s="2">
        <f t="shared" si="19"/>
        <v>31.200000000000003</v>
      </c>
      <c r="L60" s="10">
        <f t="shared" si="20"/>
        <v>0.7891891891891891</v>
      </c>
      <c r="M60" s="2">
        <f t="shared" si="9"/>
        <v>1529</v>
      </c>
      <c r="N60" s="8">
        <f>365*H60/A60</f>
        <v>69212.2641509434</v>
      </c>
    </row>
    <row r="61" spans="1:13" ht="15">
      <c r="A61" s="6"/>
      <c r="B61" s="2" t="s">
        <v>72</v>
      </c>
      <c r="C61" s="2">
        <v>756</v>
      </c>
      <c r="D61" s="2">
        <v>208.3</v>
      </c>
      <c r="E61" s="2">
        <v>3.2</v>
      </c>
      <c r="F61" s="6">
        <v>881</v>
      </c>
      <c r="G61" s="2">
        <v>49</v>
      </c>
      <c r="H61" s="2">
        <f t="shared" si="10"/>
        <v>10207</v>
      </c>
      <c r="I61" s="2">
        <v>151</v>
      </c>
      <c r="J61" s="2">
        <v>117.7</v>
      </c>
      <c r="K61" s="2">
        <f t="shared" si="19"/>
        <v>33.3</v>
      </c>
      <c r="L61" s="10">
        <f t="shared" si="20"/>
        <v>0.7794701986754967</v>
      </c>
      <c r="M61" s="2">
        <f t="shared" si="9"/>
        <v>1632</v>
      </c>
    </row>
    <row r="62" spans="1:14" ht="15">
      <c r="A62" s="6">
        <v>54</v>
      </c>
      <c r="B62" s="2" t="s">
        <v>73</v>
      </c>
      <c r="C62" s="2">
        <v>763</v>
      </c>
      <c r="D62" s="2">
        <v>211.7</v>
      </c>
      <c r="E62" s="12">
        <v>6.54</v>
      </c>
      <c r="F62" s="6">
        <v>7</v>
      </c>
      <c r="G62" s="2">
        <v>49</v>
      </c>
      <c r="H62" s="2">
        <f t="shared" si="10"/>
        <v>10374</v>
      </c>
      <c r="I62" s="2">
        <v>151.3</v>
      </c>
      <c r="J62" s="2">
        <v>119.1</v>
      </c>
      <c r="K62" s="2">
        <f aca="true" t="shared" si="21" ref="K62:K67">I62-J62</f>
        <v>32.20000000000002</v>
      </c>
      <c r="L62" s="10">
        <f aca="true" t="shared" si="22" ref="L62:L67">J62/I62</f>
        <v>0.7871777924653006</v>
      </c>
      <c r="M62" s="2">
        <f t="shared" si="9"/>
        <v>1578</v>
      </c>
      <c r="N62" s="8">
        <f aca="true" t="shared" si="23" ref="N62:N67">365*H62/A62</f>
        <v>70120.55555555556</v>
      </c>
    </row>
    <row r="63" spans="1:14" ht="15">
      <c r="A63" s="6">
        <v>59</v>
      </c>
      <c r="B63" s="2" t="s">
        <v>74</v>
      </c>
      <c r="C63" s="2">
        <v>835</v>
      </c>
      <c r="D63" s="2">
        <v>241.1</v>
      </c>
      <c r="E63" s="6">
        <v>4.95</v>
      </c>
      <c r="F63" s="6">
        <v>694</v>
      </c>
      <c r="G63" s="2">
        <v>49</v>
      </c>
      <c r="H63" s="2">
        <f t="shared" si="10"/>
        <v>11814</v>
      </c>
      <c r="I63" s="2">
        <v>163.4</v>
      </c>
      <c r="J63" s="2">
        <v>136.4</v>
      </c>
      <c r="K63" s="2">
        <f t="shared" si="21"/>
        <v>27</v>
      </c>
      <c r="L63" s="10">
        <f t="shared" si="22"/>
        <v>0.8347613219094248</v>
      </c>
      <c r="M63" s="2">
        <f t="shared" si="9"/>
        <v>1323</v>
      </c>
      <c r="N63" s="8">
        <f t="shared" si="23"/>
        <v>73086.61016949153</v>
      </c>
    </row>
    <row r="64" spans="1:14" ht="15">
      <c r="A64" s="6">
        <v>60</v>
      </c>
      <c r="B64" s="2" t="s">
        <v>75</v>
      </c>
      <c r="C64" s="2">
        <v>847</v>
      </c>
      <c r="D64" s="2">
        <v>244.9</v>
      </c>
      <c r="E64" s="6">
        <v>2.37</v>
      </c>
      <c r="F64" s="6">
        <v>825</v>
      </c>
      <c r="G64" s="2">
        <v>49</v>
      </c>
      <c r="H64" s="2">
        <f t="shared" si="10"/>
        <v>12001</v>
      </c>
      <c r="I64" s="2">
        <v>166.6</v>
      </c>
      <c r="J64" s="2">
        <v>138</v>
      </c>
      <c r="K64" s="2">
        <f t="shared" si="21"/>
        <v>28.599999999999994</v>
      </c>
      <c r="L64" s="10">
        <f t="shared" si="22"/>
        <v>0.8283313325330133</v>
      </c>
      <c r="M64" s="2">
        <f t="shared" si="9"/>
        <v>1402</v>
      </c>
      <c r="N64" s="8">
        <f t="shared" si="23"/>
        <v>73006.08333333333</v>
      </c>
    </row>
    <row r="65" spans="1:14" ht="15">
      <c r="A65" s="6">
        <v>61</v>
      </c>
      <c r="B65" s="2" t="s">
        <v>76</v>
      </c>
      <c r="C65" s="2">
        <v>871</v>
      </c>
      <c r="D65" s="2">
        <v>254.1</v>
      </c>
      <c r="E65" s="6">
        <v>6.12</v>
      </c>
      <c r="F65" s="6">
        <v>9</v>
      </c>
      <c r="G65" s="2">
        <v>49</v>
      </c>
      <c r="H65" s="2">
        <f t="shared" si="10"/>
        <v>12451</v>
      </c>
      <c r="I65" s="2">
        <v>171.1</v>
      </c>
      <c r="J65" s="2">
        <v>142.8</v>
      </c>
      <c r="K65" s="2">
        <f t="shared" si="21"/>
        <v>28.299999999999983</v>
      </c>
      <c r="L65" s="10">
        <f t="shared" si="22"/>
        <v>0.8345996493278786</v>
      </c>
      <c r="M65" s="2">
        <f t="shared" si="9"/>
        <v>1387</v>
      </c>
      <c r="N65" s="8">
        <f t="shared" si="23"/>
        <v>74501.88524590163</v>
      </c>
    </row>
    <row r="66" spans="1:14" ht="15">
      <c r="A66" s="6">
        <v>64</v>
      </c>
      <c r="B66" s="2" t="s">
        <v>79</v>
      </c>
      <c r="C66" s="2">
        <v>914</v>
      </c>
      <c r="D66" s="2">
        <v>264.9</v>
      </c>
      <c r="E66" s="6">
        <v>1.75</v>
      </c>
      <c r="F66" s="6">
        <v>10</v>
      </c>
      <c r="G66" s="2">
        <v>49</v>
      </c>
      <c r="H66" s="2">
        <f t="shared" si="10"/>
        <v>12981</v>
      </c>
      <c r="I66" s="2">
        <v>180.5</v>
      </c>
      <c r="J66" s="2">
        <v>148</v>
      </c>
      <c r="K66" s="2">
        <f t="shared" si="21"/>
        <v>32.5</v>
      </c>
      <c r="L66" s="10">
        <f t="shared" si="22"/>
        <v>0.8199445983379502</v>
      </c>
      <c r="M66" s="2">
        <f t="shared" si="9"/>
        <v>1593</v>
      </c>
      <c r="N66" s="8">
        <f t="shared" si="23"/>
        <v>74032.265625</v>
      </c>
    </row>
    <row r="67" spans="1:14" ht="15">
      <c r="A67" s="6">
        <v>65</v>
      </c>
      <c r="B67" s="2" t="s">
        <v>80</v>
      </c>
      <c r="C67" s="2">
        <v>931</v>
      </c>
      <c r="D67" s="2">
        <v>270.9</v>
      </c>
      <c r="E67" s="6">
        <v>5.91</v>
      </c>
      <c r="F67" s="6">
        <v>14</v>
      </c>
      <c r="G67" s="2">
        <v>49</v>
      </c>
      <c r="H67" s="2">
        <f t="shared" si="10"/>
        <v>13275</v>
      </c>
      <c r="I67" s="2">
        <v>184.1</v>
      </c>
      <c r="J67" s="2">
        <v>152.1</v>
      </c>
      <c r="K67" s="2">
        <f t="shared" si="21"/>
        <v>32</v>
      </c>
      <c r="L67" s="10">
        <f t="shared" si="22"/>
        <v>0.8261814231395981</v>
      </c>
      <c r="M67" s="2">
        <f t="shared" si="9"/>
        <v>1568</v>
      </c>
      <c r="N67" s="8">
        <f t="shared" si="23"/>
        <v>74544.23076923077</v>
      </c>
    </row>
    <row r="68" spans="1:14" ht="15">
      <c r="A68" s="6">
        <v>69</v>
      </c>
      <c r="B68" s="2" t="s">
        <v>81</v>
      </c>
      <c r="C68" s="2">
        <v>970</v>
      </c>
      <c r="D68" s="2">
        <v>280.8</v>
      </c>
      <c r="E68" s="6">
        <v>1.27</v>
      </c>
      <c r="F68" s="6">
        <v>261</v>
      </c>
      <c r="G68" s="2">
        <v>49</v>
      </c>
      <c r="H68" s="2">
        <f t="shared" si="10"/>
        <v>13760</v>
      </c>
      <c r="I68" s="2">
        <v>193</v>
      </c>
      <c r="J68" s="2">
        <v>157.1</v>
      </c>
      <c r="K68" s="2">
        <f aca="true" t="shared" si="24" ref="K68:K73">I68-J68</f>
        <v>35.900000000000006</v>
      </c>
      <c r="L68" s="10">
        <f aca="true" t="shared" si="25" ref="L68:L73">J68/I68</f>
        <v>0.8139896373056994</v>
      </c>
      <c r="M68" s="2">
        <f t="shared" si="9"/>
        <v>1760</v>
      </c>
      <c r="N68" s="8">
        <f aca="true" t="shared" si="26" ref="N68:N73">365*H68/A68</f>
        <v>72788.40579710146</v>
      </c>
    </row>
    <row r="69" spans="1:14" ht="15">
      <c r="A69" s="6">
        <v>73</v>
      </c>
      <c r="B69" s="2" t="s">
        <v>82</v>
      </c>
      <c r="C69" s="2">
        <v>1034</v>
      </c>
      <c r="D69" s="2">
        <v>297.1</v>
      </c>
      <c r="E69" s="6">
        <v>4.12</v>
      </c>
      <c r="F69" s="6">
        <v>64</v>
      </c>
      <c r="G69" s="2">
        <v>49</v>
      </c>
      <c r="H69" s="2">
        <f t="shared" si="10"/>
        <v>14558</v>
      </c>
      <c r="I69" s="2">
        <v>205.7</v>
      </c>
      <c r="J69" s="2">
        <v>165.7</v>
      </c>
      <c r="K69" s="2">
        <f t="shared" si="24"/>
        <v>40</v>
      </c>
      <c r="L69" s="10">
        <f t="shared" si="25"/>
        <v>0.8055420515313564</v>
      </c>
      <c r="M69" s="2">
        <f t="shared" si="9"/>
        <v>1960</v>
      </c>
      <c r="N69" s="8">
        <f t="shared" si="26"/>
        <v>72790</v>
      </c>
    </row>
    <row r="70" spans="1:14" ht="15">
      <c r="A70" s="14">
        <v>79</v>
      </c>
      <c r="B70" s="2" t="s">
        <v>84</v>
      </c>
      <c r="C70" s="2">
        <v>1126</v>
      </c>
      <c r="D70" s="2">
        <v>320.5</v>
      </c>
      <c r="E70" s="6">
        <v>5.52</v>
      </c>
      <c r="F70" s="6">
        <v>1</v>
      </c>
      <c r="G70" s="2">
        <v>49</v>
      </c>
      <c r="H70" s="2">
        <f t="shared" si="10"/>
        <v>15705</v>
      </c>
      <c r="I70" s="2">
        <v>228.1</v>
      </c>
      <c r="J70" s="2">
        <v>174.9</v>
      </c>
      <c r="K70" s="2">
        <f t="shared" si="24"/>
        <v>53.19999999999999</v>
      </c>
      <c r="L70" s="10">
        <f t="shared" si="25"/>
        <v>0.7667689609820255</v>
      </c>
      <c r="M70" s="2">
        <f t="shared" si="9"/>
        <v>2607</v>
      </c>
      <c r="N70" s="8">
        <f t="shared" si="26"/>
        <v>72561.07594936709</v>
      </c>
    </row>
    <row r="71" spans="1:14" ht="15">
      <c r="A71" s="6">
        <v>80</v>
      </c>
      <c r="B71" s="2" t="s">
        <v>85</v>
      </c>
      <c r="C71" s="2">
        <v>1140</v>
      </c>
      <c r="D71" s="2">
        <v>325.2</v>
      </c>
      <c r="E71" s="6">
        <v>4.7</v>
      </c>
      <c r="F71" s="6">
        <v>71</v>
      </c>
      <c r="G71" s="2">
        <v>46.8</v>
      </c>
      <c r="H71" s="2">
        <f t="shared" si="10"/>
        <v>15220</v>
      </c>
      <c r="I71" s="2">
        <v>231.9</v>
      </c>
      <c r="J71" s="2">
        <v>177.7</v>
      </c>
      <c r="K71" s="2">
        <f t="shared" si="24"/>
        <v>54.20000000000002</v>
      </c>
      <c r="L71" s="10">
        <f t="shared" si="25"/>
        <v>0.766278568348426</v>
      </c>
      <c r="M71" s="2">
        <f t="shared" si="9"/>
        <v>2537</v>
      </c>
      <c r="N71" s="8">
        <f t="shared" si="26"/>
        <v>69441.25</v>
      </c>
    </row>
    <row r="72" spans="1:14" ht="15">
      <c r="A72" s="6">
        <v>81</v>
      </c>
      <c r="B72" s="2" t="s">
        <v>86</v>
      </c>
      <c r="C72" s="2">
        <v>1157</v>
      </c>
      <c r="D72" s="2">
        <v>330.5</v>
      </c>
      <c r="E72" s="6">
        <v>5.06</v>
      </c>
      <c r="F72" s="6">
        <v>1</v>
      </c>
      <c r="G72" s="2">
        <v>46.8</v>
      </c>
      <c r="H72" s="2">
        <f t="shared" si="10"/>
        <v>15468</v>
      </c>
      <c r="I72" s="2">
        <v>235.4</v>
      </c>
      <c r="J72" s="2">
        <v>180.6</v>
      </c>
      <c r="K72" s="2">
        <f t="shared" si="24"/>
        <v>54.80000000000001</v>
      </c>
      <c r="L72" s="10">
        <f t="shared" si="25"/>
        <v>0.7672047578589635</v>
      </c>
      <c r="M72" s="2">
        <f t="shared" si="9"/>
        <v>2565</v>
      </c>
      <c r="N72" s="8">
        <f t="shared" si="26"/>
        <v>69701.48148148147</v>
      </c>
    </row>
    <row r="73" spans="1:14" ht="15">
      <c r="A73" s="6">
        <v>82</v>
      </c>
      <c r="B73" s="2" t="s">
        <v>87</v>
      </c>
      <c r="C73" s="2">
        <v>1172</v>
      </c>
      <c r="D73" s="2">
        <v>335.7</v>
      </c>
      <c r="E73" s="6">
        <v>5.25</v>
      </c>
      <c r="F73" s="6">
        <v>3</v>
      </c>
      <c r="G73" s="2">
        <v>46.8</v>
      </c>
      <c r="H73" s="2">
        <f t="shared" si="10"/>
        <v>15711</v>
      </c>
      <c r="I73" s="2">
        <v>238.7</v>
      </c>
      <c r="J73" s="2">
        <v>183.1</v>
      </c>
      <c r="K73" s="2">
        <f t="shared" si="24"/>
        <v>55.599999999999994</v>
      </c>
      <c r="L73" s="10">
        <f t="shared" si="25"/>
        <v>0.7670716380393799</v>
      </c>
      <c r="M73" s="2">
        <f t="shared" si="9"/>
        <v>2603</v>
      </c>
      <c r="N73" s="8">
        <f t="shared" si="26"/>
        <v>69933.10975609756</v>
      </c>
    </row>
    <row r="74" spans="1:14" ht="15">
      <c r="A74" s="6">
        <v>83</v>
      </c>
      <c r="B74" s="2" t="s">
        <v>88</v>
      </c>
      <c r="C74" s="2">
        <v>1188</v>
      </c>
      <c r="D74" s="2">
        <v>341.3</v>
      </c>
      <c r="E74" s="6">
        <v>5.64</v>
      </c>
      <c r="F74" s="6">
        <v>2</v>
      </c>
      <c r="G74" s="2">
        <v>46.8</v>
      </c>
      <c r="H74" s="2">
        <f t="shared" si="10"/>
        <v>15973</v>
      </c>
      <c r="I74" s="2">
        <v>241.7</v>
      </c>
      <c r="J74" s="2">
        <v>186.3</v>
      </c>
      <c r="K74" s="2">
        <f aca="true" t="shared" si="27" ref="K74:K79">I74-J74</f>
        <v>55.39999999999998</v>
      </c>
      <c r="L74" s="10">
        <f aca="true" t="shared" si="28" ref="L74:L79">J74/I74</f>
        <v>0.7707902358295409</v>
      </c>
      <c r="M74" s="2">
        <f t="shared" si="9"/>
        <v>2593</v>
      </c>
      <c r="N74" s="8">
        <f aca="true" t="shared" si="29" ref="N74:N79">365*H74/A74</f>
        <v>70242.7108433735</v>
      </c>
    </row>
    <row r="75" spans="1:14" ht="15">
      <c r="A75" s="6">
        <v>84</v>
      </c>
      <c r="B75" s="2" t="s">
        <v>89</v>
      </c>
      <c r="C75" s="2">
        <v>1203</v>
      </c>
      <c r="D75" s="2">
        <v>346.3</v>
      </c>
      <c r="E75" s="6">
        <v>5.01</v>
      </c>
      <c r="F75" s="6">
        <v>13</v>
      </c>
      <c r="G75" s="2">
        <v>46.8</v>
      </c>
      <c r="H75" s="2">
        <f t="shared" si="10"/>
        <v>16207</v>
      </c>
      <c r="I75" s="2">
        <v>244.7</v>
      </c>
      <c r="J75" s="2">
        <v>188.4</v>
      </c>
      <c r="K75" s="2">
        <f t="shared" si="27"/>
        <v>56.29999999999998</v>
      </c>
      <c r="L75" s="10">
        <f t="shared" si="28"/>
        <v>0.7699223539027381</v>
      </c>
      <c r="M75" s="2">
        <f t="shared" si="9"/>
        <v>2635</v>
      </c>
      <c r="N75" s="8">
        <f t="shared" si="29"/>
        <v>70423.27380952382</v>
      </c>
    </row>
    <row r="76" spans="1:14" ht="15">
      <c r="A76" s="6">
        <v>85</v>
      </c>
      <c r="B76" s="2" t="s">
        <v>90</v>
      </c>
      <c r="C76" s="2">
        <v>1217</v>
      </c>
      <c r="D76" s="2">
        <v>352.1</v>
      </c>
      <c r="E76" s="6">
        <v>5.73</v>
      </c>
      <c r="F76" s="6">
        <v>33</v>
      </c>
      <c r="G76" s="2">
        <v>46.8</v>
      </c>
      <c r="H76" s="2">
        <f t="shared" si="10"/>
        <v>16479</v>
      </c>
      <c r="I76" s="2">
        <v>247.4</v>
      </c>
      <c r="J76" s="2">
        <v>191.7</v>
      </c>
      <c r="K76" s="2">
        <f t="shared" si="27"/>
        <v>55.70000000000002</v>
      </c>
      <c r="L76" s="10">
        <f t="shared" si="28"/>
        <v>0.7748585286984639</v>
      </c>
      <c r="M76" s="2">
        <f t="shared" si="9"/>
        <v>2607</v>
      </c>
      <c r="N76" s="8">
        <f t="shared" si="29"/>
        <v>70762.76470588235</v>
      </c>
    </row>
    <row r="77" spans="1:14" ht="15">
      <c r="A77" s="6">
        <v>86</v>
      </c>
      <c r="B77" s="2" t="s">
        <v>91</v>
      </c>
      <c r="C77" s="2">
        <v>1248</v>
      </c>
      <c r="D77" s="2">
        <v>361.3</v>
      </c>
      <c r="E77" s="23">
        <v>6.42</v>
      </c>
      <c r="F77" s="6">
        <v>3</v>
      </c>
      <c r="G77" s="2">
        <v>46.8</v>
      </c>
      <c r="H77" s="2">
        <f t="shared" si="10"/>
        <v>16909</v>
      </c>
      <c r="I77" s="2">
        <v>253.1</v>
      </c>
      <c r="J77" s="2">
        <v>196.9</v>
      </c>
      <c r="K77" s="2">
        <f t="shared" si="27"/>
        <v>56.19999999999999</v>
      </c>
      <c r="L77" s="10">
        <f t="shared" si="28"/>
        <v>0.7779533781114184</v>
      </c>
      <c r="M77" s="2">
        <f t="shared" si="9"/>
        <v>2631</v>
      </c>
      <c r="N77" s="8">
        <f t="shared" si="29"/>
        <v>71764.94186046511</v>
      </c>
    </row>
    <row r="78" spans="1:14" ht="15">
      <c r="A78" s="6">
        <v>89</v>
      </c>
      <c r="B78" s="2" t="s">
        <v>92</v>
      </c>
      <c r="C78" s="2">
        <v>1294</v>
      </c>
      <c r="D78" s="2">
        <v>379.8</v>
      </c>
      <c r="E78" s="6">
        <v>5.96</v>
      </c>
      <c r="F78" s="6">
        <v>5</v>
      </c>
      <c r="G78" s="2">
        <v>46.8</v>
      </c>
      <c r="H78" s="2">
        <f t="shared" si="10"/>
        <v>17775</v>
      </c>
      <c r="I78" s="2">
        <v>263.2</v>
      </c>
      <c r="J78" s="2">
        <v>207</v>
      </c>
      <c r="K78" s="2">
        <f t="shared" si="27"/>
        <v>56.19999999999999</v>
      </c>
      <c r="L78" s="10">
        <f t="shared" si="28"/>
        <v>0.7864741641337386</v>
      </c>
      <c r="M78" s="2">
        <f t="shared" si="9"/>
        <v>2631</v>
      </c>
      <c r="N78" s="8">
        <f t="shared" si="29"/>
        <v>72897.47191011236</v>
      </c>
    </row>
    <row r="79" spans="1:14" ht="15">
      <c r="A79" s="6">
        <v>92</v>
      </c>
      <c r="B79" s="2" t="s">
        <v>93</v>
      </c>
      <c r="C79" s="2">
        <v>1339</v>
      </c>
      <c r="D79" s="2">
        <v>396.2</v>
      </c>
      <c r="E79" s="6">
        <v>5.49</v>
      </c>
      <c r="F79" s="6">
        <v>2</v>
      </c>
      <c r="G79" s="2">
        <v>46.8</v>
      </c>
      <c r="H79" s="2">
        <f t="shared" si="10"/>
        <v>18543</v>
      </c>
      <c r="I79" s="2">
        <v>276.6</v>
      </c>
      <c r="J79" s="2">
        <v>213.2</v>
      </c>
      <c r="K79" s="2">
        <f t="shared" si="27"/>
        <v>63.400000000000034</v>
      </c>
      <c r="L79" s="10">
        <f t="shared" si="28"/>
        <v>0.7707881417208965</v>
      </c>
      <c r="M79" s="2">
        <f t="shared" si="9"/>
        <v>2968</v>
      </c>
      <c r="N79" s="8">
        <f t="shared" si="29"/>
        <v>73567.33695652174</v>
      </c>
    </row>
    <row r="80" spans="1:14" ht="15">
      <c r="A80" s="6">
        <v>93</v>
      </c>
      <c r="B80" s="2" t="s">
        <v>94</v>
      </c>
      <c r="C80" s="2">
        <v>1353</v>
      </c>
      <c r="D80" s="2">
        <v>400.3</v>
      </c>
      <c r="E80" s="6">
        <v>4.14</v>
      </c>
      <c r="F80" s="6">
        <v>85</v>
      </c>
      <c r="G80" s="2">
        <v>46.8</v>
      </c>
      <c r="H80" s="2">
        <f t="shared" si="10"/>
        <v>18735</v>
      </c>
      <c r="I80" s="2">
        <v>281.1</v>
      </c>
      <c r="J80" s="2">
        <v>214.5</v>
      </c>
      <c r="K80" s="2">
        <f aca="true" t="shared" si="30" ref="K80:K85">I80-J80</f>
        <v>66.60000000000002</v>
      </c>
      <c r="L80" s="10">
        <f aca="true" t="shared" si="31" ref="L80:L85">J80/I80</f>
        <v>0.7630736392742795</v>
      </c>
      <c r="M80" s="2">
        <f t="shared" si="9"/>
        <v>3117</v>
      </c>
      <c r="N80" s="8">
        <f aca="true" t="shared" si="32" ref="N80:N85">365*H80/A80</f>
        <v>73529.83870967742</v>
      </c>
    </row>
    <row r="81" spans="1:14" ht="15">
      <c r="A81" s="6">
        <v>94</v>
      </c>
      <c r="B81" s="2" t="s">
        <v>95</v>
      </c>
      <c r="C81" s="2">
        <v>1370</v>
      </c>
      <c r="D81" s="2">
        <v>405.8</v>
      </c>
      <c r="E81" s="6">
        <v>5.39</v>
      </c>
      <c r="F81" s="6">
        <v>10</v>
      </c>
      <c r="G81" s="2">
        <v>46.8</v>
      </c>
      <c r="H81" s="2">
        <f t="shared" si="10"/>
        <v>18992</v>
      </c>
      <c r="I81" s="2">
        <v>285.1</v>
      </c>
      <c r="J81" s="2">
        <v>217.1</v>
      </c>
      <c r="K81" s="2">
        <f t="shared" si="30"/>
        <v>68.00000000000003</v>
      </c>
      <c r="L81" s="10">
        <f t="shared" si="31"/>
        <v>0.7614871974745703</v>
      </c>
      <c r="M81" s="2">
        <f t="shared" si="9"/>
        <v>3183</v>
      </c>
      <c r="N81" s="8">
        <f t="shared" si="32"/>
        <v>73745.53191489361</v>
      </c>
    </row>
    <row r="82" spans="1:14" ht="15">
      <c r="A82" s="6">
        <v>96</v>
      </c>
      <c r="B82" s="2" t="s">
        <v>96</v>
      </c>
      <c r="C82" s="2">
        <v>1400</v>
      </c>
      <c r="D82" s="2">
        <v>415.1</v>
      </c>
      <c r="E82" s="6">
        <v>3.59</v>
      </c>
      <c r="F82" s="6">
        <v>1</v>
      </c>
      <c r="G82" s="2">
        <v>46.8</v>
      </c>
      <c r="H82" s="2">
        <f t="shared" si="10"/>
        <v>19427</v>
      </c>
      <c r="I82" s="2">
        <v>292.1</v>
      </c>
      <c r="J82" s="2">
        <v>221.7</v>
      </c>
      <c r="K82" s="2">
        <f t="shared" si="30"/>
        <v>70.40000000000003</v>
      </c>
      <c r="L82" s="10">
        <f t="shared" si="31"/>
        <v>0.7589866484080793</v>
      </c>
      <c r="M82" s="2">
        <f t="shared" si="9"/>
        <v>3295</v>
      </c>
      <c r="N82" s="8">
        <f t="shared" si="32"/>
        <v>73863.07291666667</v>
      </c>
    </row>
    <row r="83" spans="1:14" ht="15">
      <c r="A83" s="6">
        <v>97</v>
      </c>
      <c r="B83" s="2" t="s">
        <v>97</v>
      </c>
      <c r="C83" s="2">
        <v>1413</v>
      </c>
      <c r="D83" s="2">
        <v>419.5</v>
      </c>
      <c r="E83" s="6">
        <v>4.39</v>
      </c>
      <c r="F83" s="6">
        <v>5</v>
      </c>
      <c r="G83" s="2">
        <v>46.8</v>
      </c>
      <c r="H83" s="2">
        <f t="shared" si="10"/>
        <v>19633</v>
      </c>
      <c r="I83" s="2">
        <v>295.1</v>
      </c>
      <c r="J83" s="2">
        <v>223.6</v>
      </c>
      <c r="K83" s="2">
        <f t="shared" si="30"/>
        <v>71.50000000000003</v>
      </c>
      <c r="L83" s="10">
        <f t="shared" si="31"/>
        <v>0.7577092511013215</v>
      </c>
      <c r="M83" s="2">
        <f t="shared" si="9"/>
        <v>3347</v>
      </c>
      <c r="N83" s="8">
        <f t="shared" si="32"/>
        <v>73876.75257731958</v>
      </c>
    </row>
    <row r="84" spans="1:14" ht="15">
      <c r="A84" s="6">
        <v>102</v>
      </c>
      <c r="B84" s="2" t="s">
        <v>98</v>
      </c>
      <c r="C84" s="2">
        <v>1489</v>
      </c>
      <c r="D84" s="2">
        <v>447.8</v>
      </c>
      <c r="E84" s="6">
        <v>5.28</v>
      </c>
      <c r="F84" s="6">
        <v>1</v>
      </c>
      <c r="G84" s="2">
        <v>46.8</v>
      </c>
      <c r="H84" s="2">
        <f t="shared" si="10"/>
        <v>20958</v>
      </c>
      <c r="I84" s="2">
        <v>311.7</v>
      </c>
      <c r="J84" s="2">
        <v>239.4</v>
      </c>
      <c r="K84" s="2">
        <f t="shared" si="30"/>
        <v>72.29999999999998</v>
      </c>
      <c r="L84" s="10">
        <f t="shared" si="31"/>
        <v>0.768046198267565</v>
      </c>
      <c r="M84" s="2">
        <f aca="true" t="shared" si="33" ref="M84:M109">ROUNDUP(G84*K84,0)</f>
        <v>3384</v>
      </c>
      <c r="N84" s="8">
        <f t="shared" si="32"/>
        <v>74996.76470588235</v>
      </c>
    </row>
    <row r="85" spans="1:14" ht="15">
      <c r="A85" s="6">
        <v>107</v>
      </c>
      <c r="B85" s="2" t="s">
        <v>99</v>
      </c>
      <c r="C85" s="2">
        <v>1558</v>
      </c>
      <c r="D85" s="2">
        <v>460</v>
      </c>
      <c r="E85" s="6">
        <v>5.86</v>
      </c>
      <c r="F85" s="6">
        <v>9</v>
      </c>
      <c r="G85" s="2">
        <v>46.8</v>
      </c>
      <c r="H85" s="2">
        <f aca="true" t="shared" si="34" ref="H85:H110">ROUNDUP(D85*G85,0)</f>
        <v>21528</v>
      </c>
      <c r="I85" s="2">
        <v>329.3</v>
      </c>
      <c r="J85" s="2">
        <v>244.1</v>
      </c>
      <c r="K85" s="2">
        <f t="shared" si="30"/>
        <v>85.20000000000002</v>
      </c>
      <c r="L85" s="10">
        <f t="shared" si="31"/>
        <v>0.7412693592468873</v>
      </c>
      <c r="M85" s="2">
        <f t="shared" si="33"/>
        <v>3988</v>
      </c>
      <c r="N85" s="8">
        <f t="shared" si="32"/>
        <v>73436.6355140187</v>
      </c>
    </row>
    <row r="86" spans="1:14" ht="15">
      <c r="A86" s="14">
        <v>109</v>
      </c>
      <c r="B86" s="2" t="s">
        <v>100</v>
      </c>
      <c r="C86" s="17">
        <f>C85+(C87-C85)*2/3</f>
        <v>1587.3333333333333</v>
      </c>
      <c r="D86" s="16">
        <f>D85+(D87-D85)*2/3</f>
        <v>471.1333333333333</v>
      </c>
      <c r="E86" s="6">
        <v>5.86</v>
      </c>
      <c r="F86" s="6">
        <v>3</v>
      </c>
      <c r="G86" s="2">
        <v>46.8</v>
      </c>
      <c r="H86" s="2">
        <f t="shared" si="34"/>
        <v>22050</v>
      </c>
      <c r="I86" s="16">
        <f>I85+(I87-I85)*2/3</f>
        <v>334.43333333333334</v>
      </c>
      <c r="J86" s="16">
        <f>J85+(J87-J85)*2/3</f>
        <v>250.56666666666666</v>
      </c>
      <c r="K86" s="16">
        <f aca="true" t="shared" si="35" ref="K86:K91">I86-J86</f>
        <v>83.86666666666667</v>
      </c>
      <c r="L86" s="10">
        <f aca="true" t="shared" si="36" ref="L86:L91">J86/I86</f>
        <v>0.7492275490880096</v>
      </c>
      <c r="M86" s="2">
        <f t="shared" si="33"/>
        <v>3925</v>
      </c>
      <c r="N86" s="8">
        <f aca="true" t="shared" si="37" ref="N86:N91">365*H86/A86</f>
        <v>73837.15596330275</v>
      </c>
    </row>
    <row r="87" spans="1:14" ht="15">
      <c r="A87" s="6">
        <v>110</v>
      </c>
      <c r="B87" s="2" t="s">
        <v>101</v>
      </c>
      <c r="C87" s="2">
        <v>1602</v>
      </c>
      <c r="D87" s="2">
        <v>476.7</v>
      </c>
      <c r="E87" s="23">
        <v>5.76</v>
      </c>
      <c r="F87" s="6">
        <v>1</v>
      </c>
      <c r="G87" s="2">
        <v>46.8</v>
      </c>
      <c r="H87" s="2">
        <f t="shared" si="34"/>
        <v>22310</v>
      </c>
      <c r="I87" s="2">
        <v>337</v>
      </c>
      <c r="J87" s="2">
        <v>253.8</v>
      </c>
      <c r="K87" s="2">
        <f t="shared" si="35"/>
        <v>83.19999999999999</v>
      </c>
      <c r="L87" s="10">
        <f t="shared" si="36"/>
        <v>0.7531157270029674</v>
      </c>
      <c r="M87" s="2">
        <f t="shared" si="33"/>
        <v>3894</v>
      </c>
      <c r="N87" s="8">
        <f t="shared" si="37"/>
        <v>74028.63636363637</v>
      </c>
    </row>
    <row r="88" spans="1:14" ht="15">
      <c r="A88" s="6">
        <v>113</v>
      </c>
      <c r="B88" s="2" t="s">
        <v>103</v>
      </c>
      <c r="C88" s="2">
        <v>1644</v>
      </c>
      <c r="D88" s="2">
        <v>491.3</v>
      </c>
      <c r="E88" s="6">
        <v>2.88</v>
      </c>
      <c r="F88" s="6">
        <v>22</v>
      </c>
      <c r="G88" s="2">
        <v>46.8</v>
      </c>
      <c r="H88" s="2">
        <f t="shared" si="34"/>
        <v>22993</v>
      </c>
      <c r="I88" s="2">
        <v>346.5</v>
      </c>
      <c r="J88" s="2">
        <v>262.6</v>
      </c>
      <c r="K88" s="2">
        <f t="shared" si="35"/>
        <v>83.89999999999998</v>
      </c>
      <c r="L88" s="10">
        <f t="shared" si="36"/>
        <v>0.7578643578643579</v>
      </c>
      <c r="M88" s="2">
        <f t="shared" si="33"/>
        <v>3927</v>
      </c>
      <c r="N88" s="8">
        <f t="shared" si="37"/>
        <v>74269.42477876107</v>
      </c>
    </row>
    <row r="89" spans="1:14" ht="15">
      <c r="A89" s="6">
        <v>114</v>
      </c>
      <c r="B89" s="2" t="s">
        <v>104</v>
      </c>
      <c r="C89" s="2">
        <v>1658</v>
      </c>
      <c r="D89" s="2">
        <v>496.5</v>
      </c>
      <c r="E89" s="6">
        <v>5.24</v>
      </c>
      <c r="F89" s="6">
        <v>95</v>
      </c>
      <c r="G89" s="2">
        <v>46.8</v>
      </c>
      <c r="H89" s="2">
        <f t="shared" si="34"/>
        <v>23237</v>
      </c>
      <c r="I89" s="2">
        <v>349.3</v>
      </c>
      <c r="J89" s="2">
        <v>265.3</v>
      </c>
      <c r="K89" s="2">
        <f t="shared" si="35"/>
        <v>84</v>
      </c>
      <c r="L89" s="10">
        <f t="shared" si="36"/>
        <v>0.7595190380761523</v>
      </c>
      <c r="M89" s="2">
        <f t="shared" si="33"/>
        <v>3932</v>
      </c>
      <c r="N89" s="8">
        <f t="shared" si="37"/>
        <v>74399.16666666667</v>
      </c>
    </row>
    <row r="90" spans="1:14" ht="15">
      <c r="A90" s="6">
        <v>117</v>
      </c>
      <c r="B90" s="2" t="s">
        <v>105</v>
      </c>
      <c r="C90" s="2">
        <v>1698</v>
      </c>
      <c r="D90" s="2">
        <v>506</v>
      </c>
      <c r="E90" s="6">
        <v>2.17</v>
      </c>
      <c r="F90" s="6">
        <v>160</v>
      </c>
      <c r="G90" s="2">
        <v>46.8</v>
      </c>
      <c r="H90" s="2">
        <f t="shared" si="34"/>
        <v>23681</v>
      </c>
      <c r="I90" s="2">
        <v>359.1</v>
      </c>
      <c r="J90" s="2">
        <v>269.5</v>
      </c>
      <c r="K90" s="2">
        <f t="shared" si="35"/>
        <v>89.60000000000002</v>
      </c>
      <c r="L90" s="10">
        <f t="shared" si="36"/>
        <v>0.7504873294346978</v>
      </c>
      <c r="M90" s="2">
        <f t="shared" si="33"/>
        <v>4194</v>
      </c>
      <c r="N90" s="8">
        <f t="shared" si="37"/>
        <v>73876.62393162394</v>
      </c>
    </row>
    <row r="91" spans="1:14" ht="15">
      <c r="A91" s="18">
        <v>129.3</v>
      </c>
      <c r="B91" s="2" t="s">
        <v>106</v>
      </c>
      <c r="C91" s="2">
        <v>1865</v>
      </c>
      <c r="D91" s="2">
        <v>568.6</v>
      </c>
      <c r="E91" s="6">
        <v>0</v>
      </c>
      <c r="F91" s="6">
        <v>6</v>
      </c>
      <c r="G91" s="2">
        <v>46.8</v>
      </c>
      <c r="H91" s="2">
        <f t="shared" si="34"/>
        <v>26611</v>
      </c>
      <c r="I91" s="2">
        <v>395</v>
      </c>
      <c r="J91" s="2">
        <v>307.7</v>
      </c>
      <c r="K91" s="2">
        <f t="shared" si="35"/>
        <v>87.30000000000001</v>
      </c>
      <c r="L91" s="10">
        <f t="shared" si="36"/>
        <v>0.7789873417721519</v>
      </c>
      <c r="M91" s="2">
        <f t="shared" si="33"/>
        <v>4086</v>
      </c>
      <c r="N91" s="8">
        <f t="shared" si="37"/>
        <v>75119.99226604795</v>
      </c>
    </row>
    <row r="92" spans="1:14" ht="15">
      <c r="A92" s="18">
        <v>129.4</v>
      </c>
      <c r="B92" s="2" t="s">
        <v>107</v>
      </c>
      <c r="C92" s="2">
        <v>1870</v>
      </c>
      <c r="D92" s="2">
        <v>570.2</v>
      </c>
      <c r="E92" s="6">
        <v>1.65</v>
      </c>
      <c r="F92" s="6">
        <v>799</v>
      </c>
      <c r="G92" s="2">
        <v>46.8</v>
      </c>
      <c r="H92" s="2">
        <f t="shared" si="34"/>
        <v>26686</v>
      </c>
      <c r="I92" s="2">
        <v>395.3</v>
      </c>
      <c r="J92" s="2">
        <v>308.4</v>
      </c>
      <c r="K92" s="2">
        <f aca="true" t="shared" si="38" ref="K92:K97">I92-J92</f>
        <v>86.90000000000003</v>
      </c>
      <c r="L92" s="10">
        <f aca="true" t="shared" si="39" ref="L92:L97">J92/I92</f>
        <v>0.7801669618011636</v>
      </c>
      <c r="M92" s="2">
        <f t="shared" si="33"/>
        <v>4067</v>
      </c>
      <c r="N92" s="8">
        <f aca="true" t="shared" si="40" ref="N92:N97">365*H92/A92</f>
        <v>75273.49304482226</v>
      </c>
    </row>
    <row r="93" spans="1:14" ht="15">
      <c r="A93" s="18">
        <v>130</v>
      </c>
      <c r="B93" s="2" t="s">
        <v>108</v>
      </c>
      <c r="C93" s="2">
        <v>1871</v>
      </c>
      <c r="D93" s="2">
        <v>571.4</v>
      </c>
      <c r="E93" s="6">
        <v>2.89</v>
      </c>
      <c r="F93" s="6">
        <v>840</v>
      </c>
      <c r="G93" s="2">
        <v>46.8</v>
      </c>
      <c r="H93" s="2">
        <f t="shared" si="34"/>
        <v>26742</v>
      </c>
      <c r="I93" s="2">
        <v>395.3</v>
      </c>
      <c r="J93" s="2">
        <v>309.4</v>
      </c>
      <c r="K93" s="2">
        <f t="shared" si="38"/>
        <v>85.90000000000003</v>
      </c>
      <c r="L93" s="10">
        <f t="shared" si="39"/>
        <v>0.7826966860612192</v>
      </c>
      <c r="M93" s="2">
        <f t="shared" si="33"/>
        <v>4021</v>
      </c>
      <c r="N93" s="8">
        <f t="shared" si="40"/>
        <v>75083.30769230769</v>
      </c>
    </row>
    <row r="94" spans="1:14" ht="15">
      <c r="A94" s="18">
        <v>131</v>
      </c>
      <c r="B94" s="2" t="s">
        <v>109</v>
      </c>
      <c r="C94" s="2">
        <v>1884</v>
      </c>
      <c r="D94" s="2">
        <v>576.8</v>
      </c>
      <c r="E94" s="6">
        <v>2.31</v>
      </c>
      <c r="F94" s="6">
        <v>820</v>
      </c>
      <c r="G94" s="2">
        <v>46.8</v>
      </c>
      <c r="H94" s="2">
        <f t="shared" si="34"/>
        <v>26995</v>
      </c>
      <c r="I94" s="2">
        <v>397.7</v>
      </c>
      <c r="J94" s="2">
        <v>312.8</v>
      </c>
      <c r="K94" s="2">
        <f t="shared" si="38"/>
        <v>84.89999999999998</v>
      </c>
      <c r="L94" s="10">
        <f t="shared" si="39"/>
        <v>0.7865225044003018</v>
      </c>
      <c r="M94" s="2">
        <f t="shared" si="33"/>
        <v>3974</v>
      </c>
      <c r="N94" s="8">
        <f t="shared" si="40"/>
        <v>75215.07633587786</v>
      </c>
    </row>
    <row r="95" spans="1:14" ht="15">
      <c r="A95" s="18">
        <v>138</v>
      </c>
      <c r="B95" s="2" t="s">
        <v>110</v>
      </c>
      <c r="C95" s="2">
        <v>1978</v>
      </c>
      <c r="D95" s="2">
        <v>610.7</v>
      </c>
      <c r="E95" s="6">
        <v>3.02</v>
      </c>
      <c r="F95" s="23">
        <v>939</v>
      </c>
      <c r="G95" s="2">
        <v>46.8</v>
      </c>
      <c r="H95" s="2">
        <f t="shared" si="34"/>
        <v>28581</v>
      </c>
      <c r="I95" s="2">
        <v>419.6</v>
      </c>
      <c r="J95" s="2">
        <v>332.9</v>
      </c>
      <c r="K95" s="2">
        <f t="shared" si="38"/>
        <v>86.70000000000005</v>
      </c>
      <c r="L95" s="10">
        <f t="shared" si="39"/>
        <v>0.7933746425166824</v>
      </c>
      <c r="M95" s="2">
        <f t="shared" si="33"/>
        <v>4058</v>
      </c>
      <c r="N95" s="8">
        <f t="shared" si="40"/>
        <v>75594.67391304347</v>
      </c>
    </row>
    <row r="96" spans="1:88" s="6" customFormat="1" ht="15">
      <c r="A96" s="22">
        <v>140</v>
      </c>
      <c r="B96" s="6" t="s">
        <v>111</v>
      </c>
      <c r="C96" s="6">
        <v>2005</v>
      </c>
      <c r="D96" s="6">
        <v>618.2</v>
      </c>
      <c r="E96" s="6">
        <v>3.7</v>
      </c>
      <c r="F96" s="6">
        <v>8</v>
      </c>
      <c r="G96" s="2">
        <v>46.8</v>
      </c>
      <c r="H96" s="2">
        <f t="shared" si="34"/>
        <v>28932</v>
      </c>
      <c r="I96" s="6">
        <v>427.6</v>
      </c>
      <c r="J96" s="6">
        <v>336.5</v>
      </c>
      <c r="K96" s="6">
        <f t="shared" si="38"/>
        <v>91.10000000000002</v>
      </c>
      <c r="L96" s="10">
        <f t="shared" si="39"/>
        <v>0.7869504209541627</v>
      </c>
      <c r="M96" s="2">
        <f t="shared" si="33"/>
        <v>4264</v>
      </c>
      <c r="N96" s="20">
        <f t="shared" si="40"/>
        <v>75429.85714285714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</row>
    <row r="97" spans="1:14" ht="15">
      <c r="A97" s="18">
        <v>144</v>
      </c>
      <c r="B97" s="2" t="s">
        <v>112</v>
      </c>
      <c r="C97" s="2">
        <v>2059</v>
      </c>
      <c r="D97" s="2">
        <v>633.1</v>
      </c>
      <c r="E97" s="6">
        <v>2.42</v>
      </c>
      <c r="F97" s="6">
        <v>3</v>
      </c>
      <c r="G97" s="2">
        <v>46.8</v>
      </c>
      <c r="H97" s="2">
        <f t="shared" si="34"/>
        <v>29630</v>
      </c>
      <c r="I97" s="2">
        <v>443.7</v>
      </c>
      <c r="J97" s="2">
        <v>343.7</v>
      </c>
      <c r="K97" s="2">
        <f t="shared" si="38"/>
        <v>100</v>
      </c>
      <c r="L97" s="10">
        <f t="shared" si="39"/>
        <v>0.774622492675231</v>
      </c>
      <c r="M97" s="2">
        <f t="shared" si="33"/>
        <v>4680</v>
      </c>
      <c r="N97" s="8">
        <f t="shared" si="40"/>
        <v>75103.81944444444</v>
      </c>
    </row>
    <row r="98" spans="1:14" ht="15">
      <c r="A98" s="18">
        <v>145</v>
      </c>
      <c r="B98" s="2" t="s">
        <v>113</v>
      </c>
      <c r="C98" s="2">
        <v>2066</v>
      </c>
      <c r="D98" s="2">
        <v>635.6</v>
      </c>
      <c r="E98" s="6">
        <v>2.46</v>
      </c>
      <c r="F98" s="23">
        <v>1044</v>
      </c>
      <c r="G98" s="2">
        <v>46.8</v>
      </c>
      <c r="H98" s="2">
        <f t="shared" si="34"/>
        <v>29747</v>
      </c>
      <c r="I98" s="2">
        <v>445.7</v>
      </c>
      <c r="J98" s="2">
        <v>345.3</v>
      </c>
      <c r="K98" s="2">
        <f aca="true" t="shared" si="41" ref="K98:K103">I98-J98</f>
        <v>100.39999999999998</v>
      </c>
      <c r="L98" s="10">
        <f aca="true" t="shared" si="42" ref="L98:L103">J98/I98</f>
        <v>0.7747363697554409</v>
      </c>
      <c r="M98" s="2">
        <f t="shared" si="33"/>
        <v>4699</v>
      </c>
      <c r="N98" s="8">
        <f aca="true" t="shared" si="43" ref="N98:N103">365*H98/A98</f>
        <v>74880.37931034483</v>
      </c>
    </row>
    <row r="99" spans="1:14" ht="15">
      <c r="A99" s="18">
        <v>151</v>
      </c>
      <c r="B99" s="2" t="s">
        <v>115</v>
      </c>
      <c r="C99" s="2">
        <v>2137</v>
      </c>
      <c r="D99" s="2">
        <v>648.8</v>
      </c>
      <c r="E99" s="6">
        <v>0.47</v>
      </c>
      <c r="F99" s="6">
        <v>45</v>
      </c>
      <c r="G99" s="2">
        <v>46.8</v>
      </c>
      <c r="H99" s="2">
        <f t="shared" si="34"/>
        <v>30364</v>
      </c>
      <c r="I99" s="2">
        <v>462.6</v>
      </c>
      <c r="J99" s="2">
        <v>352.9</v>
      </c>
      <c r="K99" s="2">
        <f t="shared" si="41"/>
        <v>109.70000000000005</v>
      </c>
      <c r="L99" s="10">
        <f t="shared" si="42"/>
        <v>0.762862083873757</v>
      </c>
      <c r="M99" s="2">
        <f t="shared" si="33"/>
        <v>5134</v>
      </c>
      <c r="N99" s="8">
        <f t="shared" si="43"/>
        <v>73396.4238410596</v>
      </c>
    </row>
    <row r="100" spans="1:14" ht="15">
      <c r="A100" s="18">
        <v>152</v>
      </c>
      <c r="B100" s="2" t="s">
        <v>116</v>
      </c>
      <c r="C100" s="2">
        <v>2150</v>
      </c>
      <c r="D100" s="2">
        <v>652.8</v>
      </c>
      <c r="E100" s="6">
        <v>3.67</v>
      </c>
      <c r="F100" s="6">
        <v>692</v>
      </c>
      <c r="G100" s="2">
        <v>46.8</v>
      </c>
      <c r="H100" s="2">
        <f t="shared" si="34"/>
        <v>30552</v>
      </c>
      <c r="I100" s="2">
        <v>467</v>
      </c>
      <c r="J100" s="2">
        <v>354.9</v>
      </c>
      <c r="K100" s="2">
        <f t="shared" si="41"/>
        <v>112.10000000000002</v>
      </c>
      <c r="L100" s="10">
        <f t="shared" si="42"/>
        <v>0.7599571734475374</v>
      </c>
      <c r="M100" s="2">
        <f t="shared" si="33"/>
        <v>5247</v>
      </c>
      <c r="N100" s="8">
        <f t="shared" si="43"/>
        <v>73365</v>
      </c>
    </row>
    <row r="101" spans="1:14" ht="15">
      <c r="A101" s="18">
        <v>157</v>
      </c>
      <c r="B101" s="2" t="s">
        <v>117</v>
      </c>
      <c r="C101" s="2">
        <v>2210</v>
      </c>
      <c r="D101" s="2">
        <v>663.4</v>
      </c>
      <c r="E101" s="6">
        <v>0.27</v>
      </c>
      <c r="F101" s="6">
        <v>105</v>
      </c>
      <c r="G101" s="2">
        <v>46.8</v>
      </c>
      <c r="H101" s="2">
        <f t="shared" si="34"/>
        <v>31048</v>
      </c>
      <c r="I101" s="2">
        <v>483.8</v>
      </c>
      <c r="J101" s="2">
        <v>359.3</v>
      </c>
      <c r="K101" s="2">
        <f t="shared" si="41"/>
        <v>124.5</v>
      </c>
      <c r="L101" s="10">
        <f t="shared" si="42"/>
        <v>0.7426622571310459</v>
      </c>
      <c r="M101" s="2">
        <f t="shared" si="33"/>
        <v>5827</v>
      </c>
      <c r="N101" s="8">
        <f t="shared" si="43"/>
        <v>72181.65605095541</v>
      </c>
    </row>
    <row r="102" spans="1:14" ht="15">
      <c r="A102" s="18">
        <v>159</v>
      </c>
      <c r="B102" s="2" t="s">
        <v>118</v>
      </c>
      <c r="C102" s="2">
        <v>2228</v>
      </c>
      <c r="D102" s="2">
        <v>668.5</v>
      </c>
      <c r="E102" s="6">
        <v>0.53</v>
      </c>
      <c r="F102" s="6">
        <v>435</v>
      </c>
      <c r="G102" s="2">
        <v>46.8</v>
      </c>
      <c r="H102" s="2">
        <f t="shared" si="34"/>
        <v>31286</v>
      </c>
      <c r="I102" s="2">
        <v>488.6</v>
      </c>
      <c r="J102" s="2">
        <v>362.6</v>
      </c>
      <c r="K102" s="2">
        <f t="shared" si="41"/>
        <v>126</v>
      </c>
      <c r="L102" s="10">
        <f t="shared" si="42"/>
        <v>0.7421203438395415</v>
      </c>
      <c r="M102" s="2">
        <f t="shared" si="33"/>
        <v>5897</v>
      </c>
      <c r="N102" s="8">
        <f t="shared" si="43"/>
        <v>71820.06289308176</v>
      </c>
    </row>
    <row r="103" spans="1:14" ht="15">
      <c r="A103" s="18">
        <v>163</v>
      </c>
      <c r="B103" s="2" t="s">
        <v>120</v>
      </c>
      <c r="C103" s="2">
        <v>2272</v>
      </c>
      <c r="D103" s="2">
        <v>685.4</v>
      </c>
      <c r="E103" s="6">
        <v>0.01</v>
      </c>
      <c r="F103" s="6">
        <v>435</v>
      </c>
      <c r="G103" s="2">
        <v>46.8</v>
      </c>
      <c r="H103" s="2">
        <f t="shared" si="34"/>
        <v>32077</v>
      </c>
      <c r="I103" s="2">
        <v>498.1</v>
      </c>
      <c r="J103" s="2">
        <v>379.1</v>
      </c>
      <c r="K103" s="2">
        <f t="shared" si="41"/>
        <v>119</v>
      </c>
      <c r="L103" s="10">
        <f t="shared" si="42"/>
        <v>0.7610921501706485</v>
      </c>
      <c r="M103" s="2">
        <f t="shared" si="33"/>
        <v>5570</v>
      </c>
      <c r="N103" s="8">
        <f t="shared" si="43"/>
        <v>71828.86503067485</v>
      </c>
    </row>
    <row r="104" spans="1:14" ht="15">
      <c r="A104" s="18">
        <v>163.74</v>
      </c>
      <c r="B104" s="2" t="s">
        <v>121</v>
      </c>
      <c r="C104" s="2">
        <v>2291</v>
      </c>
      <c r="D104" s="2">
        <v>694.9</v>
      </c>
      <c r="E104" s="6">
        <v>4.04</v>
      </c>
      <c r="F104" s="6">
        <v>764</v>
      </c>
      <c r="G104" s="2">
        <v>46.8</v>
      </c>
      <c r="H104" s="2">
        <f t="shared" si="34"/>
        <v>32522</v>
      </c>
      <c r="I104" s="2">
        <v>500.5</v>
      </c>
      <c r="J104" s="2">
        <v>381.1</v>
      </c>
      <c r="K104" s="2">
        <f aca="true" t="shared" si="44" ref="K104:K110">I104-J104</f>
        <v>119.39999999999998</v>
      </c>
      <c r="L104" s="10">
        <f aca="true" t="shared" si="45" ref="L104:L110">J104/I104</f>
        <v>0.7614385614385615</v>
      </c>
      <c r="M104" s="2">
        <f t="shared" si="33"/>
        <v>5588</v>
      </c>
      <c r="N104" s="8">
        <f aca="true" t="shared" si="46" ref="N104:N110">365*H104/A104</f>
        <v>72496.21350922194</v>
      </c>
    </row>
    <row r="105" spans="1:14" ht="15">
      <c r="A105" s="18">
        <v>164</v>
      </c>
      <c r="B105" s="2" t="s">
        <v>123</v>
      </c>
      <c r="C105" s="2">
        <v>2295</v>
      </c>
      <c r="D105" s="2">
        <v>696.2</v>
      </c>
      <c r="E105" s="23">
        <f>4.04+1.3</f>
        <v>5.34</v>
      </c>
      <c r="F105" s="6">
        <v>1</v>
      </c>
      <c r="G105" s="2">
        <v>46.8</v>
      </c>
      <c r="H105" s="2">
        <f t="shared" si="34"/>
        <v>32583</v>
      </c>
      <c r="I105" s="2">
        <v>500.6</v>
      </c>
      <c r="J105" s="2">
        <v>381.9</v>
      </c>
      <c r="K105" s="2">
        <f t="shared" si="44"/>
        <v>118.70000000000005</v>
      </c>
      <c r="L105" s="10">
        <f t="shared" si="45"/>
        <v>0.7628845385537354</v>
      </c>
      <c r="M105" s="2">
        <f t="shared" si="33"/>
        <v>5556</v>
      </c>
      <c r="N105" s="8">
        <f t="shared" si="46"/>
        <v>72517.04268292683</v>
      </c>
    </row>
    <row r="106" spans="1:14" ht="15">
      <c r="A106" s="18">
        <v>165</v>
      </c>
      <c r="B106" s="2" t="s">
        <v>122</v>
      </c>
      <c r="C106" s="2">
        <v>2296</v>
      </c>
      <c r="D106" s="2">
        <v>696.3</v>
      </c>
      <c r="E106" s="6">
        <v>0.01</v>
      </c>
      <c r="F106" s="6">
        <v>34</v>
      </c>
      <c r="G106" s="2">
        <v>46.8</v>
      </c>
      <c r="H106" s="2">
        <f t="shared" si="34"/>
        <v>32587</v>
      </c>
      <c r="I106" s="2">
        <v>502.7</v>
      </c>
      <c r="J106" s="2">
        <v>381.9</v>
      </c>
      <c r="K106" s="2">
        <f t="shared" si="44"/>
        <v>120.80000000000001</v>
      </c>
      <c r="L106" s="10">
        <f t="shared" si="45"/>
        <v>0.759697632782972</v>
      </c>
      <c r="M106" s="2">
        <f t="shared" si="33"/>
        <v>5654</v>
      </c>
      <c r="N106" s="8">
        <f t="shared" si="46"/>
        <v>72086.39393939394</v>
      </c>
    </row>
    <row r="107" spans="1:14" ht="15">
      <c r="A107" s="18">
        <v>166</v>
      </c>
      <c r="B107" s="2" t="s">
        <v>124</v>
      </c>
      <c r="C107" s="2">
        <v>2315</v>
      </c>
      <c r="D107" s="2">
        <v>699.8</v>
      </c>
      <c r="E107" s="6">
        <v>0.18</v>
      </c>
      <c r="F107" s="6">
        <v>16</v>
      </c>
      <c r="G107" s="2">
        <v>46.8</v>
      </c>
      <c r="H107" s="2">
        <f t="shared" si="34"/>
        <v>32751</v>
      </c>
      <c r="I107" s="2">
        <v>508.7</v>
      </c>
      <c r="J107" s="2">
        <v>383.7</v>
      </c>
      <c r="K107" s="2">
        <f t="shared" si="44"/>
        <v>125</v>
      </c>
      <c r="L107" s="10">
        <f t="shared" si="45"/>
        <v>0.7542756044820129</v>
      </c>
      <c r="M107" s="2">
        <f t="shared" si="33"/>
        <v>5850</v>
      </c>
      <c r="N107" s="8">
        <f t="shared" si="46"/>
        <v>72012.74096385542</v>
      </c>
    </row>
    <row r="108" spans="1:14" ht="15">
      <c r="A108" s="18">
        <v>168</v>
      </c>
      <c r="B108" s="2" t="s">
        <v>125</v>
      </c>
      <c r="C108" s="2">
        <v>2339</v>
      </c>
      <c r="D108" s="2">
        <v>706.2</v>
      </c>
      <c r="E108" s="6">
        <v>3.19</v>
      </c>
      <c r="F108" s="6">
        <v>4</v>
      </c>
      <c r="G108" s="2">
        <v>46.8</v>
      </c>
      <c r="H108" s="2">
        <f t="shared" si="34"/>
        <v>33051</v>
      </c>
      <c r="I108" s="2">
        <v>515.1</v>
      </c>
      <c r="J108" s="2">
        <v>387.3</v>
      </c>
      <c r="K108" s="2">
        <f t="shared" si="44"/>
        <v>127.80000000000001</v>
      </c>
      <c r="L108" s="10">
        <f t="shared" si="45"/>
        <v>0.7518928363424577</v>
      </c>
      <c r="M108" s="2">
        <f t="shared" si="33"/>
        <v>5982</v>
      </c>
      <c r="N108" s="8">
        <f t="shared" si="46"/>
        <v>71807.23214285714</v>
      </c>
    </row>
    <row r="109" spans="1:14" ht="15">
      <c r="A109" s="22">
        <v>170</v>
      </c>
      <c r="B109" s="2" t="s">
        <v>135</v>
      </c>
      <c r="C109" s="2">
        <v>2359</v>
      </c>
      <c r="D109" s="2">
        <v>712.7</v>
      </c>
      <c r="E109" s="6">
        <v>2.6</v>
      </c>
      <c r="F109" s="6">
        <v>1</v>
      </c>
      <c r="G109" s="2">
        <v>46.8</v>
      </c>
      <c r="H109" s="2">
        <f t="shared" si="34"/>
        <v>33355</v>
      </c>
      <c r="I109" s="2">
        <v>519.6</v>
      </c>
      <c r="J109" s="2">
        <v>390.5</v>
      </c>
      <c r="K109" s="2">
        <f t="shared" si="44"/>
        <v>129.10000000000002</v>
      </c>
      <c r="L109" s="10">
        <f t="shared" si="45"/>
        <v>0.7515396458814473</v>
      </c>
      <c r="M109" s="2">
        <f t="shared" si="33"/>
        <v>6042</v>
      </c>
      <c r="N109" s="8">
        <f t="shared" si="46"/>
        <v>71615.14705882352</v>
      </c>
    </row>
    <row r="110" spans="1:14" ht="15">
      <c r="A110" s="18">
        <v>171</v>
      </c>
      <c r="B110" s="2" t="s">
        <v>126</v>
      </c>
      <c r="C110" s="2">
        <v>2370</v>
      </c>
      <c r="D110" s="2">
        <v>714.1</v>
      </c>
      <c r="E110" s="6">
        <v>1.39</v>
      </c>
      <c r="F110" s="6">
        <v>100</v>
      </c>
      <c r="G110" s="2">
        <v>46.8</v>
      </c>
      <c r="H110" s="2">
        <f t="shared" si="34"/>
        <v>33420</v>
      </c>
      <c r="I110" s="2">
        <v>521.8</v>
      </c>
      <c r="J110" s="2">
        <v>392.1</v>
      </c>
      <c r="K110" s="2">
        <f t="shared" si="44"/>
        <v>129.69999999999993</v>
      </c>
      <c r="L110" s="10">
        <f t="shared" si="45"/>
        <v>0.7514373323112304</v>
      </c>
      <c r="M110" s="2">
        <f aca="true" t="shared" si="47" ref="M110:M115">ROUNDUP(G110*K110,0)</f>
        <v>6070</v>
      </c>
      <c r="N110" s="8">
        <f t="shared" si="46"/>
        <v>71335.08771929824</v>
      </c>
    </row>
    <row r="111" spans="1:14" ht="15">
      <c r="A111" s="18">
        <v>172</v>
      </c>
      <c r="B111" s="2" t="s">
        <v>134</v>
      </c>
      <c r="C111" s="2">
        <v>2383</v>
      </c>
      <c r="D111" s="2">
        <v>716.4</v>
      </c>
      <c r="E111" s="6">
        <v>2.25</v>
      </c>
      <c r="F111" s="6">
        <v>4</v>
      </c>
      <c r="G111" s="2">
        <v>46.8</v>
      </c>
      <c r="H111" s="2">
        <f aca="true" t="shared" si="48" ref="H111:H117">ROUNDUP(D111*G111,0)</f>
        <v>33528</v>
      </c>
      <c r="I111" s="2">
        <v>525.2</v>
      </c>
      <c r="J111" s="2">
        <v>393.1</v>
      </c>
      <c r="K111" s="2">
        <f aca="true" t="shared" si="49" ref="K111:K117">I111-J111</f>
        <v>132.10000000000002</v>
      </c>
      <c r="L111" s="10">
        <f aca="true" t="shared" si="50" ref="L111:L117">J111/I111</f>
        <v>0.7484767707539984</v>
      </c>
      <c r="M111" s="2">
        <f t="shared" si="47"/>
        <v>6183</v>
      </c>
      <c r="N111" s="8">
        <f aca="true" t="shared" si="51" ref="N111:N117">365*H111/A111</f>
        <v>71149.53488372093</v>
      </c>
    </row>
    <row r="112" spans="1:14" ht="15">
      <c r="A112" s="18">
        <v>173</v>
      </c>
      <c r="B112" s="2" t="s">
        <v>136</v>
      </c>
      <c r="C112" s="2">
        <v>2390</v>
      </c>
      <c r="D112" s="2">
        <v>719.6</v>
      </c>
      <c r="E112" s="6">
        <v>3.15</v>
      </c>
      <c r="F112" s="6">
        <v>853</v>
      </c>
      <c r="G112" s="2">
        <v>46.8</v>
      </c>
      <c r="H112" s="2">
        <f t="shared" si="48"/>
        <v>33678</v>
      </c>
      <c r="I112" s="2">
        <v>528</v>
      </c>
      <c r="J112" s="2">
        <v>395</v>
      </c>
      <c r="K112" s="2">
        <f t="shared" si="49"/>
        <v>133</v>
      </c>
      <c r="L112" s="10">
        <f t="shared" si="50"/>
        <v>0.7481060606060606</v>
      </c>
      <c r="M112" s="2">
        <f t="shared" si="47"/>
        <v>6225</v>
      </c>
      <c r="N112" s="29">
        <f t="shared" si="51"/>
        <v>71054.73988439306</v>
      </c>
    </row>
    <row r="113" spans="1:14" ht="15">
      <c r="A113" s="18">
        <v>176</v>
      </c>
      <c r="B113" s="2" t="s">
        <v>137</v>
      </c>
      <c r="C113" s="2">
        <v>2426</v>
      </c>
      <c r="D113" s="2">
        <v>729.2</v>
      </c>
      <c r="E113" s="23">
        <v>5.43</v>
      </c>
      <c r="F113" s="6">
        <v>3</v>
      </c>
      <c r="G113" s="2">
        <v>46.8</v>
      </c>
      <c r="H113" s="2">
        <f t="shared" si="48"/>
        <v>34127</v>
      </c>
      <c r="I113" s="2">
        <v>539.2</v>
      </c>
      <c r="J113" s="2">
        <v>400.1</v>
      </c>
      <c r="K113" s="2">
        <f t="shared" si="49"/>
        <v>139.10000000000002</v>
      </c>
      <c r="L113" s="10">
        <f t="shared" si="50"/>
        <v>0.7420252225519287</v>
      </c>
      <c r="M113" s="2">
        <f t="shared" si="47"/>
        <v>6510</v>
      </c>
      <c r="N113" s="29">
        <f t="shared" si="51"/>
        <v>70774.74431818182</v>
      </c>
    </row>
    <row r="114" spans="1:14" ht="15">
      <c r="A114" s="18">
        <v>176.5</v>
      </c>
      <c r="B114" s="2" t="s">
        <v>138</v>
      </c>
      <c r="C114" s="2">
        <v>2431</v>
      </c>
      <c r="D114" s="2">
        <v>731.3</v>
      </c>
      <c r="E114" s="6">
        <v>2.16</v>
      </c>
      <c r="F114" s="6">
        <v>821</v>
      </c>
      <c r="G114" s="2">
        <v>46.8</v>
      </c>
      <c r="H114" s="2">
        <f t="shared" si="48"/>
        <v>34225</v>
      </c>
      <c r="I114" s="2">
        <v>541.6</v>
      </c>
      <c r="J114" s="2">
        <v>402.4</v>
      </c>
      <c r="K114" s="2">
        <f t="shared" si="49"/>
        <v>139.20000000000005</v>
      </c>
      <c r="L114" s="10">
        <f t="shared" si="50"/>
        <v>0.742983751846381</v>
      </c>
      <c r="M114" s="2">
        <f t="shared" si="47"/>
        <v>6515</v>
      </c>
      <c r="N114" s="29">
        <f t="shared" si="51"/>
        <v>70776.91218130312</v>
      </c>
    </row>
    <row r="115" spans="1:14" ht="15">
      <c r="A115" s="18">
        <v>177</v>
      </c>
      <c r="B115" s="2" t="s">
        <v>146</v>
      </c>
      <c r="C115" s="2">
        <v>2436</v>
      </c>
      <c r="D115" s="2">
        <v>734.3</v>
      </c>
      <c r="E115" s="6">
        <v>5.15</v>
      </c>
      <c r="F115" s="6">
        <v>24</v>
      </c>
      <c r="G115" s="2">
        <v>46.8</v>
      </c>
      <c r="H115" s="2">
        <f t="shared" si="48"/>
        <v>34366</v>
      </c>
      <c r="I115" s="2">
        <v>541.8</v>
      </c>
      <c r="J115" s="2">
        <v>404</v>
      </c>
      <c r="K115" s="2">
        <f t="shared" si="49"/>
        <v>137.79999999999995</v>
      </c>
      <c r="L115" s="10">
        <f t="shared" si="50"/>
        <v>0.7456626061277225</v>
      </c>
      <c r="M115" s="2">
        <f t="shared" si="47"/>
        <v>6450</v>
      </c>
      <c r="N115" s="29">
        <f t="shared" si="51"/>
        <v>70867.74011299435</v>
      </c>
    </row>
    <row r="116" spans="1:14" ht="15">
      <c r="A116" s="18">
        <v>177.3</v>
      </c>
      <c r="B116" s="2" t="s">
        <v>148</v>
      </c>
      <c r="C116" s="2">
        <v>2437</v>
      </c>
      <c r="D116" s="2">
        <v>734.4</v>
      </c>
      <c r="E116" s="6">
        <v>0.01</v>
      </c>
      <c r="F116" s="6">
        <v>10</v>
      </c>
      <c r="G116" s="2">
        <v>46.8</v>
      </c>
      <c r="H116" s="2">
        <f t="shared" si="48"/>
        <v>34370</v>
      </c>
      <c r="I116" s="2">
        <v>544</v>
      </c>
      <c r="J116" s="2">
        <v>404</v>
      </c>
      <c r="K116" s="2">
        <f t="shared" si="49"/>
        <v>140</v>
      </c>
      <c r="L116" s="10">
        <f t="shared" si="50"/>
        <v>0.7426470588235294</v>
      </c>
      <c r="M116" s="2">
        <f aca="true" t="shared" si="52" ref="M116:M121">ROUNDUP(G116*K116,0)</f>
        <v>6552</v>
      </c>
      <c r="N116" s="29">
        <f t="shared" si="51"/>
        <v>70756.06316976875</v>
      </c>
    </row>
    <row r="117" spans="1:14" ht="15">
      <c r="A117" s="18">
        <v>177.8</v>
      </c>
      <c r="B117" s="2" t="s">
        <v>149</v>
      </c>
      <c r="C117" s="2">
        <v>2446</v>
      </c>
      <c r="D117" s="2">
        <v>739.4</v>
      </c>
      <c r="E117" s="6">
        <v>5.03</v>
      </c>
      <c r="F117" s="6">
        <v>367</v>
      </c>
      <c r="G117" s="2">
        <v>46.8</v>
      </c>
      <c r="H117" s="2">
        <f t="shared" si="48"/>
        <v>34604</v>
      </c>
      <c r="I117" s="2">
        <v>544.2</v>
      </c>
      <c r="J117" s="2">
        <v>407.9</v>
      </c>
      <c r="K117" s="2">
        <f t="shared" si="49"/>
        <v>136.30000000000007</v>
      </c>
      <c r="L117" s="10">
        <f t="shared" si="50"/>
        <v>0.7495406100698272</v>
      </c>
      <c r="M117" s="2">
        <f t="shared" si="52"/>
        <v>6379</v>
      </c>
      <c r="N117" s="29">
        <f t="shared" si="51"/>
        <v>71037.45781777277</v>
      </c>
    </row>
    <row r="118" spans="1:14" ht="15">
      <c r="A118" s="18">
        <v>178</v>
      </c>
      <c r="B118" s="2" t="s">
        <v>151</v>
      </c>
      <c r="C118" s="2">
        <v>2446</v>
      </c>
      <c r="D118" s="2">
        <v>739.7</v>
      </c>
      <c r="E118" s="6">
        <v>5.33</v>
      </c>
      <c r="F118" s="6">
        <v>1</v>
      </c>
      <c r="G118" s="2">
        <v>46.8</v>
      </c>
      <c r="H118" s="2">
        <f aca="true" t="shared" si="53" ref="H118:H123">ROUNDUP(D118*G118,0)</f>
        <v>34618</v>
      </c>
      <c r="I118" s="2">
        <v>544.5</v>
      </c>
      <c r="J118" s="2">
        <v>407.9</v>
      </c>
      <c r="K118" s="2">
        <f aca="true" t="shared" si="54" ref="K118:K123">I118-J118</f>
        <v>136.60000000000002</v>
      </c>
      <c r="L118" s="10">
        <f aca="true" t="shared" si="55" ref="L118:L123">J118/I118</f>
        <v>0.7491276400367309</v>
      </c>
      <c r="M118" s="2">
        <f t="shared" si="52"/>
        <v>6393</v>
      </c>
      <c r="N118" s="29">
        <f aca="true" t="shared" si="56" ref="N118:N123">365*H118/A118</f>
        <v>70986.34831460674</v>
      </c>
    </row>
    <row r="119" spans="1:14" ht="15">
      <c r="A119" s="18">
        <v>179</v>
      </c>
      <c r="B119" s="2" t="s">
        <v>150</v>
      </c>
      <c r="C119" s="2">
        <v>2458</v>
      </c>
      <c r="D119" s="2">
        <v>744.8</v>
      </c>
      <c r="E119" s="6">
        <v>5.13</v>
      </c>
      <c r="F119" s="6">
        <v>3</v>
      </c>
      <c r="G119" s="2">
        <v>46.8</v>
      </c>
      <c r="H119" s="2">
        <f t="shared" si="53"/>
        <v>34857</v>
      </c>
      <c r="I119" s="2">
        <v>547.3</v>
      </c>
      <c r="J119" s="2">
        <v>411.3</v>
      </c>
      <c r="K119" s="2">
        <f t="shared" si="54"/>
        <v>135.99999999999994</v>
      </c>
      <c r="L119" s="10">
        <f t="shared" si="55"/>
        <v>0.7515073999634571</v>
      </c>
      <c r="M119" s="2">
        <f t="shared" si="52"/>
        <v>6365</v>
      </c>
      <c r="N119" s="29">
        <f t="shared" si="56"/>
        <v>71077.12290502794</v>
      </c>
    </row>
    <row r="120" spans="1:14" ht="15">
      <c r="A120" s="18">
        <v>179.5</v>
      </c>
      <c r="B120" s="2" t="s">
        <v>152</v>
      </c>
      <c r="C120" s="2">
        <v>2463</v>
      </c>
      <c r="D120" s="2">
        <v>746.7</v>
      </c>
      <c r="E120" s="6">
        <v>2.02</v>
      </c>
      <c r="F120" s="6">
        <v>815</v>
      </c>
      <c r="G120" s="2">
        <v>46.8</v>
      </c>
      <c r="H120" s="2">
        <f t="shared" si="53"/>
        <v>34946</v>
      </c>
      <c r="I120" s="2">
        <v>550.8</v>
      </c>
      <c r="J120" s="2">
        <v>412.8</v>
      </c>
      <c r="K120" s="2">
        <f t="shared" si="54"/>
        <v>137.99999999999994</v>
      </c>
      <c r="L120" s="10">
        <f t="shared" si="55"/>
        <v>0.7494553376906319</v>
      </c>
      <c r="M120" s="2">
        <f t="shared" si="52"/>
        <v>6459</v>
      </c>
      <c r="N120" s="29">
        <f t="shared" si="56"/>
        <v>71060.11142061281</v>
      </c>
    </row>
    <row r="121" spans="1:14" ht="15">
      <c r="A121" s="18">
        <v>180</v>
      </c>
      <c r="B121" s="2" t="s">
        <v>153</v>
      </c>
      <c r="C121" s="2">
        <v>2469</v>
      </c>
      <c r="D121" s="2">
        <v>748.7</v>
      </c>
      <c r="E121" s="6">
        <v>3.16</v>
      </c>
      <c r="F121" s="6">
        <v>12</v>
      </c>
      <c r="G121" s="2">
        <v>46.8</v>
      </c>
      <c r="H121" s="2">
        <f t="shared" si="53"/>
        <v>35040</v>
      </c>
      <c r="I121" s="2">
        <v>551.6</v>
      </c>
      <c r="J121" s="2">
        <v>413.4</v>
      </c>
      <c r="K121" s="2">
        <f t="shared" si="54"/>
        <v>138.20000000000005</v>
      </c>
      <c r="L121" s="10">
        <f t="shared" si="55"/>
        <v>0.7494561276287164</v>
      </c>
      <c r="M121" s="2">
        <f t="shared" si="52"/>
        <v>6468</v>
      </c>
      <c r="N121" s="29">
        <f t="shared" si="56"/>
        <v>71053.33333333333</v>
      </c>
    </row>
    <row r="122" spans="1:14" ht="15">
      <c r="A122" s="18">
        <v>184</v>
      </c>
      <c r="B122" s="2" t="s">
        <v>154</v>
      </c>
      <c r="C122" s="2">
        <v>2511</v>
      </c>
      <c r="D122" s="2">
        <v>767.8</v>
      </c>
      <c r="E122" s="6">
        <v>4.56</v>
      </c>
      <c r="F122" s="6">
        <v>131</v>
      </c>
      <c r="G122" s="2">
        <v>46.8</v>
      </c>
      <c r="H122" s="2">
        <f t="shared" si="53"/>
        <v>35934</v>
      </c>
      <c r="I122" s="2">
        <v>563.2</v>
      </c>
      <c r="J122" s="2">
        <v>426.7</v>
      </c>
      <c r="K122" s="2">
        <f t="shared" si="54"/>
        <v>136.50000000000006</v>
      </c>
      <c r="L122" s="10">
        <f t="shared" si="55"/>
        <v>0.7576349431818181</v>
      </c>
      <c r="M122" s="2">
        <f aca="true" t="shared" si="57" ref="M122:M127">ROUNDUP(G122*K122,0)</f>
        <v>6389</v>
      </c>
      <c r="N122" s="29">
        <f t="shared" si="56"/>
        <v>71282.11956521739</v>
      </c>
    </row>
    <row r="123" spans="1:14" ht="15">
      <c r="A123" s="18">
        <v>185</v>
      </c>
      <c r="B123" s="2" t="s">
        <v>155</v>
      </c>
      <c r="C123" s="2">
        <v>2523</v>
      </c>
      <c r="D123" s="2">
        <v>772.2</v>
      </c>
      <c r="E123" s="6">
        <v>4.34</v>
      </c>
      <c r="F123" s="6">
        <v>2</v>
      </c>
      <c r="G123" s="2">
        <v>46.8</v>
      </c>
      <c r="H123" s="2">
        <f t="shared" si="53"/>
        <v>36139</v>
      </c>
      <c r="I123" s="2">
        <v>566</v>
      </c>
      <c r="J123" s="2">
        <v>429.8</v>
      </c>
      <c r="K123" s="2">
        <f t="shared" si="54"/>
        <v>136.2</v>
      </c>
      <c r="L123" s="10">
        <f t="shared" si="55"/>
        <v>0.7593639575971731</v>
      </c>
      <c r="M123" s="2">
        <f t="shared" si="57"/>
        <v>6375</v>
      </c>
      <c r="N123" s="29">
        <f t="shared" si="56"/>
        <v>71301.27027027027</v>
      </c>
    </row>
    <row r="124" spans="1:14" ht="15">
      <c r="A124" s="18">
        <v>186</v>
      </c>
      <c r="B124" s="2" t="s">
        <v>156</v>
      </c>
      <c r="C124" s="2">
        <v>2527</v>
      </c>
      <c r="D124" s="2">
        <v>773.4</v>
      </c>
      <c r="E124" s="6">
        <v>1.29</v>
      </c>
      <c r="F124" s="23">
        <v>876</v>
      </c>
      <c r="G124" s="2">
        <v>46.8</v>
      </c>
      <c r="H124" s="2">
        <f aca="true" t="shared" si="58" ref="H124:H129">ROUNDUP(D124*G124,0)</f>
        <v>36196</v>
      </c>
      <c r="I124" s="2">
        <v>568.6</v>
      </c>
      <c r="J124" s="2">
        <v>430.6</v>
      </c>
      <c r="K124" s="2">
        <f aca="true" t="shared" si="59" ref="K124:K129">I124-J124</f>
        <v>138</v>
      </c>
      <c r="L124" s="10">
        <f aca="true" t="shared" si="60" ref="L124:L129">J124/I124</f>
        <v>0.7572986282096377</v>
      </c>
      <c r="M124" s="2">
        <f t="shared" si="57"/>
        <v>6459</v>
      </c>
      <c r="N124" s="29">
        <f aca="true" t="shared" si="61" ref="N124:N129">365*H124/A124</f>
        <v>71029.78494623656</v>
      </c>
    </row>
    <row r="125" spans="1:14" ht="15">
      <c r="A125" s="18">
        <v>187</v>
      </c>
      <c r="B125" s="2" t="s">
        <v>157</v>
      </c>
      <c r="C125" s="2">
        <v>2542</v>
      </c>
      <c r="D125" s="2">
        <v>775.6</v>
      </c>
      <c r="E125" s="6">
        <v>1.33</v>
      </c>
      <c r="F125" s="6">
        <v>10</v>
      </c>
      <c r="G125" s="2">
        <v>46.8</v>
      </c>
      <c r="H125" s="2">
        <f t="shared" si="58"/>
        <v>36299</v>
      </c>
      <c r="I125" s="2">
        <v>571.8</v>
      </c>
      <c r="J125" s="2">
        <v>431.5</v>
      </c>
      <c r="K125" s="2">
        <f t="shared" si="59"/>
        <v>140.29999999999995</v>
      </c>
      <c r="L125" s="10">
        <f t="shared" si="60"/>
        <v>0.7546344875830711</v>
      </c>
      <c r="M125" s="2">
        <f t="shared" si="57"/>
        <v>6567</v>
      </c>
      <c r="N125" s="29">
        <f t="shared" si="61"/>
        <v>70850.98930481283</v>
      </c>
    </row>
    <row r="126" spans="1:14" ht="15">
      <c r="A126" s="18">
        <v>190</v>
      </c>
      <c r="B126" s="2" t="s">
        <v>158</v>
      </c>
      <c r="C126" s="2">
        <v>2572</v>
      </c>
      <c r="D126" s="2">
        <v>779.9</v>
      </c>
      <c r="E126" s="6">
        <v>1.76</v>
      </c>
      <c r="F126" s="6">
        <v>1</v>
      </c>
      <c r="G126" s="2">
        <v>46.8</v>
      </c>
      <c r="H126" s="2">
        <f t="shared" si="58"/>
        <v>36500</v>
      </c>
      <c r="I126" s="2">
        <v>582.8</v>
      </c>
      <c r="J126" s="2">
        <v>433</v>
      </c>
      <c r="K126" s="2">
        <f t="shared" si="59"/>
        <v>149.79999999999995</v>
      </c>
      <c r="L126" s="10">
        <f t="shared" si="60"/>
        <v>0.7429649965682911</v>
      </c>
      <c r="M126" s="2">
        <f t="shared" si="57"/>
        <v>7011</v>
      </c>
      <c r="N126" s="29">
        <f t="shared" si="61"/>
        <v>70118.42105263157</v>
      </c>
    </row>
    <row r="127" spans="1:14" ht="15">
      <c r="A127" s="18">
        <v>191</v>
      </c>
      <c r="B127" s="2" t="s">
        <v>159</v>
      </c>
      <c r="C127" s="2">
        <v>2581</v>
      </c>
      <c r="D127" s="2">
        <v>784.7</v>
      </c>
      <c r="E127" s="6">
        <v>4.81</v>
      </c>
      <c r="F127" s="6">
        <v>125</v>
      </c>
      <c r="G127" s="2">
        <v>46.8</v>
      </c>
      <c r="H127" s="2">
        <f t="shared" si="58"/>
        <v>36724</v>
      </c>
      <c r="I127" s="2">
        <v>585.8</v>
      </c>
      <c r="J127" s="2">
        <v>436.5</v>
      </c>
      <c r="K127" s="2">
        <f t="shared" si="59"/>
        <v>149.29999999999995</v>
      </c>
      <c r="L127" s="10">
        <f t="shared" si="60"/>
        <v>0.7451348583134176</v>
      </c>
      <c r="M127" s="2">
        <f t="shared" si="57"/>
        <v>6988</v>
      </c>
      <c r="N127" s="29">
        <f t="shared" si="61"/>
        <v>70179.37172774869</v>
      </c>
    </row>
    <row r="128" spans="1:14" ht="15">
      <c r="A128" s="18">
        <v>192</v>
      </c>
      <c r="B128" s="2" t="s">
        <v>160</v>
      </c>
      <c r="C128" s="2">
        <v>2588</v>
      </c>
      <c r="D128" s="2">
        <v>789.7</v>
      </c>
      <c r="E128" s="6">
        <v>4.96</v>
      </c>
      <c r="F128" s="6">
        <v>3</v>
      </c>
      <c r="G128" s="2">
        <v>46.8</v>
      </c>
      <c r="H128" s="2">
        <f t="shared" si="58"/>
        <v>36958</v>
      </c>
      <c r="I128" s="2">
        <v>588.8</v>
      </c>
      <c r="J128" s="2">
        <v>440.2</v>
      </c>
      <c r="K128" s="2">
        <f t="shared" si="59"/>
        <v>148.59999999999997</v>
      </c>
      <c r="L128" s="10">
        <f t="shared" si="60"/>
        <v>0.7476222826086957</v>
      </c>
      <c r="M128" s="2">
        <f aca="true" t="shared" si="62" ref="M128:M133">ROUNDUP(G128*K128,0)</f>
        <v>6955</v>
      </c>
      <c r="N128" s="29">
        <f t="shared" si="61"/>
        <v>70258.69791666667</v>
      </c>
    </row>
    <row r="129" spans="1:14" ht="15">
      <c r="A129" s="18">
        <v>194</v>
      </c>
      <c r="B129" s="2" t="s">
        <v>161</v>
      </c>
      <c r="C129" s="2">
        <v>2607</v>
      </c>
      <c r="D129" s="2">
        <v>791.4</v>
      </c>
      <c r="E129" s="6">
        <v>0.22</v>
      </c>
      <c r="F129" s="6">
        <v>184</v>
      </c>
      <c r="G129" s="2">
        <v>46.8</v>
      </c>
      <c r="H129" s="2">
        <f t="shared" si="58"/>
        <v>37038</v>
      </c>
      <c r="I129" s="2">
        <v>597</v>
      </c>
      <c r="J129" s="2">
        <v>440.9</v>
      </c>
      <c r="K129" s="2">
        <f t="shared" si="59"/>
        <v>156.10000000000002</v>
      </c>
      <c r="L129" s="10">
        <f t="shared" si="60"/>
        <v>0.7385259631490787</v>
      </c>
      <c r="M129" s="2">
        <f t="shared" si="62"/>
        <v>7306</v>
      </c>
      <c r="N129" s="29">
        <f t="shared" si="61"/>
        <v>69684.89690721649</v>
      </c>
    </row>
    <row r="130" spans="1:14" ht="15">
      <c r="A130" s="18">
        <v>198</v>
      </c>
      <c r="B130" s="2" t="s">
        <v>162</v>
      </c>
      <c r="C130" s="2">
        <v>2648</v>
      </c>
      <c r="D130" s="2">
        <v>803.6</v>
      </c>
      <c r="E130" s="6">
        <v>4.17</v>
      </c>
      <c r="F130" s="6">
        <v>225</v>
      </c>
      <c r="G130" s="2">
        <v>46.8</v>
      </c>
      <c r="H130" s="2">
        <f aca="true" t="shared" si="63" ref="H130:H135">ROUNDUP(D130*G130,0)</f>
        <v>37609</v>
      </c>
      <c r="I130" s="2">
        <v>610.6</v>
      </c>
      <c r="J130" s="2">
        <v>448.2</v>
      </c>
      <c r="K130" s="2">
        <f aca="true" t="shared" si="64" ref="K130:K135">I130-J130</f>
        <v>162.40000000000003</v>
      </c>
      <c r="L130" s="10">
        <f aca="true" t="shared" si="65" ref="L130:L135">J130/I130</f>
        <v>0.7340320995741892</v>
      </c>
      <c r="M130" s="2">
        <f t="shared" si="62"/>
        <v>7601</v>
      </c>
      <c r="N130" s="29">
        <f aca="true" t="shared" si="66" ref="N130:N135">365*H130/A130</f>
        <v>69329.72222222222</v>
      </c>
    </row>
    <row r="131" spans="1:14" ht="15">
      <c r="A131" s="18">
        <v>200.5</v>
      </c>
      <c r="B131" s="2" t="s">
        <v>163</v>
      </c>
      <c r="C131" s="2">
        <v>2676</v>
      </c>
      <c r="D131" s="2">
        <v>814.2</v>
      </c>
      <c r="E131" s="6">
        <v>2.51</v>
      </c>
      <c r="F131" s="6">
        <v>736</v>
      </c>
      <c r="G131" s="2">
        <v>46.8</v>
      </c>
      <c r="H131" s="2">
        <f t="shared" si="63"/>
        <v>38105</v>
      </c>
      <c r="I131" s="2">
        <v>623.1</v>
      </c>
      <c r="J131" s="2">
        <v>455.1</v>
      </c>
      <c r="K131" s="2">
        <f t="shared" si="64"/>
        <v>168</v>
      </c>
      <c r="L131" s="10">
        <f t="shared" si="65"/>
        <v>0.7303803562831006</v>
      </c>
      <c r="M131" s="2">
        <f t="shared" si="62"/>
        <v>7863</v>
      </c>
      <c r="N131" s="29">
        <f t="shared" si="66"/>
        <v>69368.20448877805</v>
      </c>
    </row>
    <row r="132" spans="1:14" ht="15">
      <c r="A132" s="22">
        <v>201</v>
      </c>
      <c r="B132" s="2" t="s">
        <v>164</v>
      </c>
      <c r="C132" s="2">
        <v>2680</v>
      </c>
      <c r="D132" s="2">
        <v>816</v>
      </c>
      <c r="E132" s="6">
        <v>4.33</v>
      </c>
      <c r="F132" s="6">
        <v>1</v>
      </c>
      <c r="G132" s="2">
        <v>46.8</v>
      </c>
      <c r="H132" s="2">
        <f t="shared" si="63"/>
        <v>38189</v>
      </c>
      <c r="I132" s="2">
        <v>623.5</v>
      </c>
      <c r="J132" s="2">
        <v>455.8</v>
      </c>
      <c r="K132" s="2">
        <f t="shared" si="64"/>
        <v>167.7</v>
      </c>
      <c r="L132" s="10">
        <f t="shared" si="65"/>
        <v>0.7310344827586207</v>
      </c>
      <c r="M132" s="2">
        <f t="shared" si="62"/>
        <v>7849</v>
      </c>
      <c r="N132" s="29">
        <f t="shared" si="66"/>
        <v>69348.184079602</v>
      </c>
    </row>
    <row r="133" spans="1:14" ht="15">
      <c r="A133" s="18">
        <v>201.5</v>
      </c>
      <c r="B133" s="2" t="s">
        <v>166</v>
      </c>
      <c r="C133" s="2">
        <v>2686</v>
      </c>
      <c r="D133" s="2">
        <v>818.8</v>
      </c>
      <c r="E133" s="6">
        <v>1.95</v>
      </c>
      <c r="F133" s="6">
        <v>404</v>
      </c>
      <c r="G133" s="2">
        <v>46.8</v>
      </c>
      <c r="H133" s="2">
        <f t="shared" si="63"/>
        <v>38320</v>
      </c>
      <c r="I133" s="2">
        <v>626.9</v>
      </c>
      <c r="J133" s="2">
        <v>456.8</v>
      </c>
      <c r="K133" s="2">
        <f t="shared" si="64"/>
        <v>170.09999999999997</v>
      </c>
      <c r="L133" s="10">
        <f t="shared" si="65"/>
        <v>0.7286648588291594</v>
      </c>
      <c r="M133" s="2">
        <f t="shared" si="62"/>
        <v>7961</v>
      </c>
      <c r="N133" s="29">
        <f t="shared" si="66"/>
        <v>69413.39950372209</v>
      </c>
    </row>
    <row r="134" spans="1:14" ht="15">
      <c r="A134" s="18">
        <v>206</v>
      </c>
      <c r="B134" s="2" t="s">
        <v>168</v>
      </c>
      <c r="C134" s="2">
        <v>2727</v>
      </c>
      <c r="D134" s="2">
        <v>826.4</v>
      </c>
      <c r="E134" s="6">
        <v>2.46</v>
      </c>
      <c r="F134" s="6">
        <v>0</v>
      </c>
      <c r="G134" s="2">
        <v>46.8</v>
      </c>
      <c r="H134" s="2">
        <f t="shared" si="63"/>
        <v>38676</v>
      </c>
      <c r="I134" s="2">
        <v>641.5</v>
      </c>
      <c r="J134" s="2">
        <v>460.4</v>
      </c>
      <c r="K134" s="2">
        <f t="shared" si="64"/>
        <v>181.10000000000002</v>
      </c>
      <c r="L134" s="10">
        <f t="shared" si="65"/>
        <v>0.717692907248636</v>
      </c>
      <c r="M134" s="2">
        <f aca="true" t="shared" si="67" ref="M134:M140">ROUNDUP(G134*K134,0)</f>
        <v>8476</v>
      </c>
      <c r="N134" s="29">
        <f t="shared" si="66"/>
        <v>68527.8640776699</v>
      </c>
    </row>
    <row r="135" spans="1:14" ht="15">
      <c r="A135" s="18">
        <v>206.5</v>
      </c>
      <c r="B135" s="2" t="s">
        <v>169</v>
      </c>
      <c r="C135" s="2">
        <v>2733</v>
      </c>
      <c r="D135" s="2">
        <v>829</v>
      </c>
      <c r="E135" s="6">
        <v>2.51</v>
      </c>
      <c r="F135" s="23">
        <v>708</v>
      </c>
      <c r="G135" s="2">
        <v>46.8</v>
      </c>
      <c r="H135" s="2">
        <f t="shared" si="63"/>
        <v>38798</v>
      </c>
      <c r="I135" s="2">
        <v>644.1</v>
      </c>
      <c r="J135" s="2">
        <v>462</v>
      </c>
      <c r="K135" s="2">
        <f t="shared" si="64"/>
        <v>182.10000000000002</v>
      </c>
      <c r="L135" s="10">
        <f t="shared" si="65"/>
        <v>0.7172799254774103</v>
      </c>
      <c r="M135" s="2">
        <f t="shared" si="67"/>
        <v>8523</v>
      </c>
      <c r="N135" s="29">
        <f t="shared" si="66"/>
        <v>68577.57869249395</v>
      </c>
    </row>
    <row r="136" spans="1:14" ht="15">
      <c r="A136" s="18">
        <v>207</v>
      </c>
      <c r="B136" s="2" t="s">
        <v>170</v>
      </c>
      <c r="C136" s="2">
        <v>2737</v>
      </c>
      <c r="D136" s="2">
        <v>830.6</v>
      </c>
      <c r="E136" s="23">
        <v>4.13</v>
      </c>
      <c r="F136" s="6">
        <v>0</v>
      </c>
      <c r="G136" s="2">
        <v>46.8</v>
      </c>
      <c r="H136" s="2">
        <f aca="true" t="shared" si="68" ref="H136:H141">ROUNDUP(D136*G136,0)</f>
        <v>38873</v>
      </c>
      <c r="I136" s="2">
        <v>644.4</v>
      </c>
      <c r="J136" s="2">
        <v>462.9</v>
      </c>
      <c r="K136" s="2">
        <f aca="true" t="shared" si="69" ref="K136:K141">I136-J136</f>
        <v>181.5</v>
      </c>
      <c r="L136" s="10">
        <f aca="true" t="shared" si="70" ref="L136:L141">J136/I136</f>
        <v>0.7183426443202979</v>
      </c>
      <c r="M136" s="2">
        <f t="shared" si="67"/>
        <v>8495</v>
      </c>
      <c r="N136" s="29">
        <f aca="true" t="shared" si="71" ref="N136:N141">365*H136/A136</f>
        <v>68544.17874396135</v>
      </c>
    </row>
    <row r="137" spans="1:14" ht="15">
      <c r="A137" s="18">
        <v>212</v>
      </c>
      <c r="B137" s="2" t="s">
        <v>171</v>
      </c>
      <c r="C137" s="2">
        <v>2779</v>
      </c>
      <c r="D137" s="2">
        <v>837.3</v>
      </c>
      <c r="E137" s="6">
        <v>2.11</v>
      </c>
      <c r="F137" s="6">
        <v>630</v>
      </c>
      <c r="G137" s="2">
        <v>46.8</v>
      </c>
      <c r="H137" s="2">
        <f t="shared" si="68"/>
        <v>39186</v>
      </c>
      <c r="I137" s="2">
        <v>644.4</v>
      </c>
      <c r="J137" s="2">
        <v>462.9</v>
      </c>
      <c r="K137" s="2">
        <f t="shared" si="69"/>
        <v>181.5</v>
      </c>
      <c r="L137" s="10">
        <f t="shared" si="70"/>
        <v>0.7183426443202979</v>
      </c>
      <c r="M137" s="2">
        <f t="shared" si="67"/>
        <v>8495</v>
      </c>
      <c r="N137" s="29">
        <f t="shared" si="71"/>
        <v>67466.46226415095</v>
      </c>
    </row>
    <row r="138" spans="1:14" ht="15">
      <c r="A138" s="18">
        <v>215</v>
      </c>
      <c r="B138" s="2" t="s">
        <v>172</v>
      </c>
      <c r="C138" s="2">
        <v>2804</v>
      </c>
      <c r="D138" s="2">
        <v>845.1</v>
      </c>
      <c r="E138" s="6">
        <v>1.33</v>
      </c>
      <c r="F138" s="6">
        <v>665</v>
      </c>
      <c r="G138" s="2">
        <v>46.8</v>
      </c>
      <c r="H138" s="2">
        <f t="shared" si="68"/>
        <v>39551</v>
      </c>
      <c r="I138" s="2">
        <v>672.8</v>
      </c>
      <c r="J138" s="2">
        <v>470.7</v>
      </c>
      <c r="K138" s="2">
        <f t="shared" si="69"/>
        <v>202.09999999999997</v>
      </c>
      <c r="L138" s="10">
        <f t="shared" si="70"/>
        <v>0.6996135552913199</v>
      </c>
      <c r="M138" s="2">
        <f t="shared" si="67"/>
        <v>9459</v>
      </c>
      <c r="N138" s="29">
        <f t="shared" si="71"/>
        <v>67144.72093023256</v>
      </c>
    </row>
    <row r="139" spans="1:14" ht="15">
      <c r="A139" s="18">
        <v>220.5</v>
      </c>
      <c r="B139" s="2" t="s">
        <v>175</v>
      </c>
      <c r="C139" s="2">
        <v>2855</v>
      </c>
      <c r="D139" s="2">
        <v>857.7</v>
      </c>
      <c r="E139" s="6">
        <v>1.5</v>
      </c>
      <c r="F139" s="6">
        <v>624</v>
      </c>
      <c r="G139" s="2">
        <v>46.8</v>
      </c>
      <c r="H139" s="2">
        <f t="shared" si="68"/>
        <v>40141</v>
      </c>
      <c r="I139" s="2">
        <v>694.7</v>
      </c>
      <c r="J139" s="2">
        <v>477</v>
      </c>
      <c r="K139" s="2">
        <f t="shared" si="69"/>
        <v>217.70000000000005</v>
      </c>
      <c r="L139" s="10">
        <f t="shared" si="70"/>
        <v>0.6866273211458183</v>
      </c>
      <c r="M139" s="2">
        <f t="shared" si="67"/>
        <v>10189</v>
      </c>
      <c r="N139" s="29">
        <f t="shared" si="71"/>
        <v>66446.55328798186</v>
      </c>
    </row>
    <row r="140" spans="1:14" ht="15">
      <c r="A140" s="18">
        <v>221</v>
      </c>
      <c r="B140" s="2" t="s">
        <v>176</v>
      </c>
      <c r="C140" s="2">
        <v>2860</v>
      </c>
      <c r="D140" s="2">
        <v>858.9</v>
      </c>
      <c r="E140" s="6">
        <v>2.68</v>
      </c>
      <c r="F140" s="6">
        <v>2</v>
      </c>
      <c r="G140" s="2">
        <v>46.8</v>
      </c>
      <c r="H140" s="2">
        <f t="shared" si="68"/>
        <v>40197</v>
      </c>
      <c r="I140" s="2">
        <v>694.9</v>
      </c>
      <c r="J140" s="2">
        <v>477.5</v>
      </c>
      <c r="K140" s="2">
        <f t="shared" si="69"/>
        <v>217.39999999999998</v>
      </c>
      <c r="L140" s="10">
        <f t="shared" si="70"/>
        <v>0.6871492301050511</v>
      </c>
      <c r="M140" s="2">
        <f t="shared" si="67"/>
        <v>10175</v>
      </c>
      <c r="N140" s="29">
        <f t="shared" si="71"/>
        <v>66388.71040723982</v>
      </c>
    </row>
    <row r="141" spans="1:14" ht="15">
      <c r="A141" s="18">
        <v>228</v>
      </c>
      <c r="B141" s="2" t="s">
        <v>177</v>
      </c>
      <c r="C141" s="2">
        <v>2909</v>
      </c>
      <c r="D141" s="2">
        <v>870.9</v>
      </c>
      <c r="E141" s="6">
        <v>0.01</v>
      </c>
      <c r="F141" s="6">
        <v>28</v>
      </c>
      <c r="G141" s="2">
        <v>46.8</v>
      </c>
      <c r="H141" s="2">
        <f t="shared" si="68"/>
        <v>40759</v>
      </c>
      <c r="I141" s="2">
        <v>718.1</v>
      </c>
      <c r="J141" s="2">
        <v>485</v>
      </c>
      <c r="K141" s="2">
        <f t="shared" si="69"/>
        <v>233.10000000000002</v>
      </c>
      <c r="L141" s="10">
        <f t="shared" si="70"/>
        <v>0.6753933992480156</v>
      </c>
      <c r="M141" s="2">
        <f aca="true" t="shared" si="72" ref="M141:M146">ROUNDUP(G141*K141,0)</f>
        <v>10910</v>
      </c>
      <c r="N141" s="29">
        <f t="shared" si="71"/>
        <v>65250.15350877193</v>
      </c>
    </row>
    <row r="142" spans="1:14" ht="15">
      <c r="A142" s="22">
        <v>231</v>
      </c>
      <c r="B142" s="2" t="s">
        <v>178</v>
      </c>
      <c r="C142" s="2">
        <v>2945</v>
      </c>
      <c r="D142" s="2">
        <f>870.9+3.2*3/4</f>
        <v>873.3</v>
      </c>
      <c r="E142" s="6">
        <v>0.01</v>
      </c>
      <c r="F142" s="6">
        <v>20</v>
      </c>
      <c r="G142" s="2">
        <v>46.8</v>
      </c>
      <c r="H142" s="2">
        <f aca="true" t="shared" si="73" ref="H142:H147">ROUNDUP(D142*G142,0)</f>
        <v>40871</v>
      </c>
      <c r="I142" s="2">
        <v>738.6</v>
      </c>
      <c r="J142" s="2">
        <v>485.8</v>
      </c>
      <c r="K142" s="2">
        <f aca="true" t="shared" si="74" ref="K142:K147">I142-J142</f>
        <v>252.8</v>
      </c>
      <c r="L142" s="10">
        <f aca="true" t="shared" si="75" ref="L142:L147">J142/I142</f>
        <v>0.6577308421337665</v>
      </c>
      <c r="M142" s="2">
        <f t="shared" si="72"/>
        <v>11832</v>
      </c>
      <c r="N142" s="29">
        <f aca="true" t="shared" si="76" ref="N142:N147">365*H142/A142</f>
        <v>64579.718614718615</v>
      </c>
    </row>
    <row r="143" spans="1:14" ht="15">
      <c r="A143" s="18">
        <v>234.5</v>
      </c>
      <c r="B143" s="2" t="s">
        <v>179</v>
      </c>
      <c r="C143" s="2">
        <v>2957</v>
      </c>
      <c r="D143" s="2">
        <v>874.1</v>
      </c>
      <c r="E143" s="6">
        <v>0.02</v>
      </c>
      <c r="F143" s="6">
        <v>24</v>
      </c>
      <c r="G143" s="2">
        <v>46.8</v>
      </c>
      <c r="H143" s="2">
        <f t="shared" si="73"/>
        <v>40908</v>
      </c>
      <c r="I143" s="2">
        <v>745.5</v>
      </c>
      <c r="J143" s="2">
        <v>486.1</v>
      </c>
      <c r="K143" s="2">
        <f t="shared" si="74"/>
        <v>259.4</v>
      </c>
      <c r="L143" s="10">
        <f t="shared" si="75"/>
        <v>0.6520456069751844</v>
      </c>
      <c r="M143" s="2">
        <f t="shared" si="72"/>
        <v>12140</v>
      </c>
      <c r="N143" s="29">
        <f t="shared" si="76"/>
        <v>63673.432835820895</v>
      </c>
    </row>
    <row r="144" spans="1:14" ht="15">
      <c r="A144" s="18">
        <v>235</v>
      </c>
      <c r="B144" s="2" t="s">
        <v>181</v>
      </c>
      <c r="C144" s="2">
        <v>2960</v>
      </c>
      <c r="D144" s="2">
        <v>874.1</v>
      </c>
      <c r="E144" s="6">
        <v>0.39</v>
      </c>
      <c r="F144" s="6">
        <v>259</v>
      </c>
      <c r="G144" s="2">
        <v>46.8</v>
      </c>
      <c r="H144" s="2">
        <f t="shared" si="73"/>
        <v>40908</v>
      </c>
      <c r="I144" s="2">
        <v>745.5</v>
      </c>
      <c r="J144" s="2">
        <v>486.1</v>
      </c>
      <c r="K144" s="2">
        <f t="shared" si="74"/>
        <v>259.4</v>
      </c>
      <c r="L144" s="10">
        <f t="shared" si="75"/>
        <v>0.6520456069751844</v>
      </c>
      <c r="M144" s="2">
        <f t="shared" si="72"/>
        <v>12140</v>
      </c>
      <c r="N144" s="29">
        <f t="shared" si="76"/>
        <v>63537.95744680851</v>
      </c>
    </row>
    <row r="145" spans="1:14" ht="15">
      <c r="A145" s="18">
        <v>243</v>
      </c>
      <c r="B145" s="2" t="s">
        <v>182</v>
      </c>
      <c r="C145" s="2">
        <v>3011</v>
      </c>
      <c r="D145" s="2">
        <v>882.4</v>
      </c>
      <c r="E145" s="6">
        <v>0.08</v>
      </c>
      <c r="F145" s="6">
        <v>189</v>
      </c>
      <c r="G145" s="2">
        <v>46.8</v>
      </c>
      <c r="H145" s="2">
        <f t="shared" si="73"/>
        <v>41297</v>
      </c>
      <c r="I145" s="2">
        <v>775</v>
      </c>
      <c r="J145" s="2">
        <v>490.3</v>
      </c>
      <c r="K145" s="2">
        <f t="shared" si="74"/>
        <v>284.7</v>
      </c>
      <c r="L145" s="10">
        <f t="shared" si="75"/>
        <v>0.6326451612903226</v>
      </c>
      <c r="M145" s="2">
        <f t="shared" si="72"/>
        <v>13324</v>
      </c>
      <c r="N145" s="29">
        <f t="shared" si="76"/>
        <v>62030.47325102881</v>
      </c>
    </row>
    <row r="146" spans="1:14" ht="15">
      <c r="A146" s="18">
        <v>250</v>
      </c>
      <c r="B146" s="2" t="s">
        <v>183</v>
      </c>
      <c r="C146" s="2">
        <v>3063</v>
      </c>
      <c r="D146" s="2">
        <v>885.8</v>
      </c>
      <c r="E146" s="6">
        <v>0.87</v>
      </c>
      <c r="F146" s="6">
        <v>203</v>
      </c>
      <c r="G146" s="2">
        <v>46.8</v>
      </c>
      <c r="H146" s="2">
        <f t="shared" si="73"/>
        <v>41456</v>
      </c>
      <c r="I146" s="2">
        <v>809.8</v>
      </c>
      <c r="J146" s="2">
        <v>491.1</v>
      </c>
      <c r="K146" s="2">
        <f t="shared" si="74"/>
        <v>318.69999999999993</v>
      </c>
      <c r="L146" s="10">
        <f t="shared" si="75"/>
        <v>0.6064460360582861</v>
      </c>
      <c r="M146" s="2">
        <f t="shared" si="72"/>
        <v>14916</v>
      </c>
      <c r="N146" s="29">
        <f t="shared" si="76"/>
        <v>60525.76</v>
      </c>
    </row>
    <row r="147" spans="1:14" ht="15">
      <c r="A147" s="18">
        <v>255</v>
      </c>
      <c r="B147" s="2" t="s">
        <v>184</v>
      </c>
      <c r="C147" s="2">
        <v>3101</v>
      </c>
      <c r="D147" s="2">
        <v>888.6</v>
      </c>
      <c r="E147" s="6">
        <v>0.65</v>
      </c>
      <c r="F147" s="6">
        <v>382</v>
      </c>
      <c r="G147" s="2">
        <v>46.8</v>
      </c>
      <c r="H147" s="2">
        <f t="shared" si="73"/>
        <v>41587</v>
      </c>
      <c r="I147" s="2">
        <v>844.1</v>
      </c>
      <c r="J147" s="2">
        <v>491.9</v>
      </c>
      <c r="K147" s="2">
        <f t="shared" si="74"/>
        <v>352.20000000000005</v>
      </c>
      <c r="L147" s="10">
        <f t="shared" si="75"/>
        <v>0.5827508589029735</v>
      </c>
      <c r="M147" s="2">
        <f aca="true" t="shared" si="77" ref="M147:M152">ROUNDUP(G147*K147,0)</f>
        <v>16483</v>
      </c>
      <c r="N147" s="29">
        <f t="shared" si="76"/>
        <v>59526.490196078434</v>
      </c>
    </row>
    <row r="148" spans="1:14" ht="15">
      <c r="A148" s="18">
        <v>259.5</v>
      </c>
      <c r="B148" s="2" t="s">
        <v>210</v>
      </c>
      <c r="C148" s="2">
        <v>3109</v>
      </c>
      <c r="D148" s="2">
        <v>889.2</v>
      </c>
      <c r="E148" s="6">
        <v>0.31</v>
      </c>
      <c r="F148" s="23">
        <v>566</v>
      </c>
      <c r="G148" s="2">
        <v>46.8</v>
      </c>
      <c r="H148" s="2">
        <f aca="true" t="shared" si="78" ref="H148:H153">ROUNDUP(D148*G148,0)</f>
        <v>41615</v>
      </c>
      <c r="I148" s="2">
        <v>878.4</v>
      </c>
      <c r="J148" s="2">
        <v>492.1</v>
      </c>
      <c r="K148" s="2">
        <f aca="true" t="shared" si="79" ref="K148:K153">I148-J148</f>
        <v>386.29999999999995</v>
      </c>
      <c r="L148" s="10">
        <f aca="true" t="shared" si="80" ref="L148:L153">J148/I148</f>
        <v>0.5602231329690347</v>
      </c>
      <c r="M148" s="2">
        <f t="shared" si="77"/>
        <v>18079</v>
      </c>
      <c r="N148" s="29">
        <f aca="true" t="shared" si="81" ref="N148:N153">365*H148/A148</f>
        <v>58533.62235067438</v>
      </c>
    </row>
    <row r="149" spans="1:14" ht="15">
      <c r="A149" s="18">
        <v>259.7</v>
      </c>
      <c r="B149" s="2" t="s">
        <v>186</v>
      </c>
      <c r="C149" s="2">
        <v>3111</v>
      </c>
      <c r="D149" s="2">
        <v>890.6</v>
      </c>
      <c r="E149" s="6">
        <v>1.75</v>
      </c>
      <c r="F149" s="6">
        <v>400</v>
      </c>
      <c r="G149" s="2">
        <v>46.8</v>
      </c>
      <c r="H149" s="2">
        <f t="shared" si="78"/>
        <v>41681</v>
      </c>
      <c r="I149" s="2">
        <v>878.6</v>
      </c>
      <c r="J149" s="2">
        <v>492.9</v>
      </c>
      <c r="K149" s="2">
        <f t="shared" si="79"/>
        <v>385.70000000000005</v>
      </c>
      <c r="L149" s="10">
        <f t="shared" si="80"/>
        <v>0.5610061461415888</v>
      </c>
      <c r="M149" s="2">
        <f t="shared" si="77"/>
        <v>18051</v>
      </c>
      <c r="N149" s="29">
        <f t="shared" si="81"/>
        <v>58581.30535232961</v>
      </c>
    </row>
    <row r="150" spans="1:14" ht="15">
      <c r="A150" s="18">
        <v>260</v>
      </c>
      <c r="B150" s="2" t="s">
        <v>187</v>
      </c>
      <c r="C150" s="2">
        <v>3113</v>
      </c>
      <c r="D150" s="2">
        <v>890.9</v>
      </c>
      <c r="E150" s="23">
        <v>2.06</v>
      </c>
      <c r="F150" s="6">
        <v>99</v>
      </c>
      <c r="G150" s="2">
        <v>46.8</v>
      </c>
      <c r="H150" s="2">
        <f t="shared" si="78"/>
        <v>41695</v>
      </c>
      <c r="I150" s="2">
        <v>878.7</v>
      </c>
      <c r="J150" s="2">
        <v>492.9</v>
      </c>
      <c r="K150" s="2">
        <f t="shared" si="79"/>
        <v>385.80000000000007</v>
      </c>
      <c r="L150" s="10">
        <f t="shared" si="80"/>
        <v>0.5609423011266643</v>
      </c>
      <c r="M150" s="2">
        <f t="shared" si="77"/>
        <v>18056</v>
      </c>
      <c r="N150" s="29">
        <f t="shared" si="81"/>
        <v>58533.36538461538</v>
      </c>
    </row>
    <row r="151" spans="1:14" ht="15">
      <c r="A151" s="22">
        <v>262</v>
      </c>
      <c r="B151" s="2" t="s">
        <v>189</v>
      </c>
      <c r="C151" s="2">
        <v>3130</v>
      </c>
      <c r="D151" s="2">
        <f>890.9+0.8</f>
        <v>891.6999999999999</v>
      </c>
      <c r="E151" s="6">
        <v>0.2</v>
      </c>
      <c r="F151" s="6">
        <v>40</v>
      </c>
      <c r="G151" s="2">
        <v>46.8</v>
      </c>
      <c r="H151" s="2">
        <f t="shared" si="78"/>
        <v>41732</v>
      </c>
      <c r="I151" s="2">
        <f>878.7+17.6</f>
        <v>896.3000000000001</v>
      </c>
      <c r="J151" s="2">
        <v>493</v>
      </c>
      <c r="K151" s="2">
        <f t="shared" si="79"/>
        <v>403.30000000000007</v>
      </c>
      <c r="L151" s="10">
        <f t="shared" si="80"/>
        <v>0.5500390494254156</v>
      </c>
      <c r="M151" s="2">
        <f t="shared" si="77"/>
        <v>18875</v>
      </c>
      <c r="N151" s="29">
        <f t="shared" si="81"/>
        <v>58138.091603053435</v>
      </c>
    </row>
    <row r="152" spans="1:14" ht="15">
      <c r="A152" s="18">
        <v>263</v>
      </c>
      <c r="B152" s="2" t="s">
        <v>188</v>
      </c>
      <c r="C152" s="2">
        <v>3134</v>
      </c>
      <c r="D152" s="2">
        <v>892.1</v>
      </c>
      <c r="E152" s="6">
        <v>0.26</v>
      </c>
      <c r="F152" s="6">
        <v>60</v>
      </c>
      <c r="G152" s="2">
        <v>46.8</v>
      </c>
      <c r="H152" s="2">
        <f t="shared" si="78"/>
        <v>41751</v>
      </c>
      <c r="I152" s="2">
        <v>905.2</v>
      </c>
      <c r="J152" s="2">
        <v>493.1</v>
      </c>
      <c r="K152" s="2">
        <f t="shared" si="79"/>
        <v>412.1</v>
      </c>
      <c r="L152" s="10">
        <f t="shared" si="80"/>
        <v>0.5447414935925762</v>
      </c>
      <c r="M152" s="2">
        <f t="shared" si="77"/>
        <v>19287</v>
      </c>
      <c r="N152" s="29">
        <f t="shared" si="81"/>
        <v>57943.4030418251</v>
      </c>
    </row>
    <row r="153" spans="1:14" ht="15">
      <c r="A153" s="18">
        <v>270</v>
      </c>
      <c r="B153" s="2" t="s">
        <v>191</v>
      </c>
      <c r="C153" s="2">
        <v>3189</v>
      </c>
      <c r="D153" s="2">
        <v>897.6</v>
      </c>
      <c r="E153" s="6">
        <v>0.23</v>
      </c>
      <c r="F153" s="6">
        <v>73</v>
      </c>
      <c r="G153" s="2">
        <v>46.8</v>
      </c>
      <c r="H153" s="2">
        <f t="shared" si="78"/>
        <v>42008</v>
      </c>
      <c r="I153" s="2">
        <v>959.6</v>
      </c>
      <c r="J153" s="2">
        <v>495</v>
      </c>
      <c r="K153" s="2">
        <f t="shared" si="79"/>
        <v>464.6</v>
      </c>
      <c r="L153" s="10">
        <f t="shared" si="80"/>
        <v>0.515839933305544</v>
      </c>
      <c r="M153" s="2">
        <f aca="true" t="shared" si="82" ref="M153:M158">ROUNDUP(G153*K153,0)</f>
        <v>21744</v>
      </c>
      <c r="N153" s="29">
        <f t="shared" si="81"/>
        <v>56788.59259259259</v>
      </c>
    </row>
    <row r="154" spans="1:14" ht="15">
      <c r="A154" s="18">
        <v>271</v>
      </c>
      <c r="B154" s="2" t="s">
        <v>192</v>
      </c>
      <c r="C154" s="2">
        <v>3195</v>
      </c>
      <c r="D154" s="2">
        <v>897.8</v>
      </c>
      <c r="E154" s="6">
        <v>0.15</v>
      </c>
      <c r="F154" s="6">
        <v>58</v>
      </c>
      <c r="G154" s="2">
        <v>46.8</v>
      </c>
      <c r="H154" s="2">
        <f aca="true" t="shared" si="83" ref="H154:H159">ROUNDUP(D154*G154,0)</f>
        <v>42018</v>
      </c>
      <c r="I154" s="2">
        <v>966.9</v>
      </c>
      <c r="J154" s="2">
        <v>495</v>
      </c>
      <c r="K154" s="2">
        <f aca="true" t="shared" si="84" ref="K154:K159">I154-J154</f>
        <v>471.9</v>
      </c>
      <c r="L154" s="10">
        <f aca="true" t="shared" si="85" ref="L154:L159">J154/I154</f>
        <v>0.5119453924914676</v>
      </c>
      <c r="M154" s="2">
        <f t="shared" si="82"/>
        <v>22085</v>
      </c>
      <c r="N154" s="29">
        <f aca="true" t="shared" si="86" ref="N154:N159">365*H154/A154</f>
        <v>56592.50922509225</v>
      </c>
    </row>
    <row r="155" spans="1:14" ht="15">
      <c r="A155" s="18">
        <v>277</v>
      </c>
      <c r="B155" s="2" t="s">
        <v>194</v>
      </c>
      <c r="C155" s="2">
        <v>3246</v>
      </c>
      <c r="D155" s="2">
        <v>901.7</v>
      </c>
      <c r="E155" s="6">
        <v>1.35</v>
      </c>
      <c r="F155" s="6">
        <v>9</v>
      </c>
      <c r="G155" s="2">
        <v>46.8</v>
      </c>
      <c r="H155" s="2">
        <f t="shared" si="83"/>
        <v>42200</v>
      </c>
      <c r="I155" s="2">
        <v>1011</v>
      </c>
      <c r="J155" s="2">
        <v>496.1</v>
      </c>
      <c r="K155" s="2">
        <f t="shared" si="84"/>
        <v>514.9</v>
      </c>
      <c r="L155" s="10">
        <f t="shared" si="85"/>
        <v>0.490702274975272</v>
      </c>
      <c r="M155" s="2">
        <f t="shared" si="82"/>
        <v>24098</v>
      </c>
      <c r="N155" s="29">
        <f t="shared" si="86"/>
        <v>55606.498194945845</v>
      </c>
    </row>
    <row r="156" spans="1:14" ht="15">
      <c r="A156" s="18">
        <v>277.5</v>
      </c>
      <c r="B156" s="2" t="s">
        <v>193</v>
      </c>
      <c r="C156" s="2">
        <v>3249</v>
      </c>
      <c r="D156" s="2">
        <v>902.2</v>
      </c>
      <c r="E156" s="6">
        <v>0.45</v>
      </c>
      <c r="F156" s="6">
        <v>253</v>
      </c>
      <c r="G156" s="2">
        <v>46.8</v>
      </c>
      <c r="H156" s="2">
        <f t="shared" si="83"/>
        <v>42223</v>
      </c>
      <c r="I156" s="2">
        <v>1018.6</v>
      </c>
      <c r="J156" s="2">
        <v>495</v>
      </c>
      <c r="K156" s="2">
        <f t="shared" si="84"/>
        <v>523.6</v>
      </c>
      <c r="L156" s="10">
        <f t="shared" si="85"/>
        <v>0.48596112311015116</v>
      </c>
      <c r="M156" s="2">
        <f t="shared" si="82"/>
        <v>24505</v>
      </c>
      <c r="N156" s="29">
        <f t="shared" si="86"/>
        <v>55536.55855855856</v>
      </c>
    </row>
    <row r="157" spans="1:14" ht="15">
      <c r="A157" s="18">
        <v>278</v>
      </c>
      <c r="B157" s="2" t="s">
        <v>195</v>
      </c>
      <c r="C157" s="2">
        <v>3253</v>
      </c>
      <c r="D157" s="2">
        <v>903.2</v>
      </c>
      <c r="E157" s="6">
        <v>1.51</v>
      </c>
      <c r="F157" s="6">
        <v>496</v>
      </c>
      <c r="G157" s="2">
        <v>46.8</v>
      </c>
      <c r="H157" s="2">
        <f t="shared" si="83"/>
        <v>42270</v>
      </c>
      <c r="I157" s="2">
        <v>1019.7</v>
      </c>
      <c r="J157" s="2">
        <v>496.5</v>
      </c>
      <c r="K157" s="2">
        <f t="shared" si="84"/>
        <v>523.2</v>
      </c>
      <c r="L157" s="10">
        <f t="shared" si="85"/>
        <v>0.4869079140923801</v>
      </c>
      <c r="M157" s="2">
        <f t="shared" si="82"/>
        <v>24486</v>
      </c>
      <c r="N157" s="29">
        <f t="shared" si="86"/>
        <v>55498.38129496403</v>
      </c>
    </row>
    <row r="158" spans="1:14" ht="15">
      <c r="A158" s="18">
        <v>283</v>
      </c>
      <c r="B158" s="2" t="s">
        <v>196</v>
      </c>
      <c r="C158" s="2">
        <v>3291</v>
      </c>
      <c r="D158" s="2">
        <v>907.5</v>
      </c>
      <c r="E158" s="6">
        <v>3.1</v>
      </c>
      <c r="F158" s="6">
        <v>308</v>
      </c>
      <c r="G158" s="2">
        <v>46.8</v>
      </c>
      <c r="H158" s="2">
        <f t="shared" si="83"/>
        <v>42471</v>
      </c>
      <c r="I158" s="2">
        <v>1038.4</v>
      </c>
      <c r="J158" s="2">
        <v>498.9</v>
      </c>
      <c r="K158" s="2">
        <f t="shared" si="84"/>
        <v>539.5000000000001</v>
      </c>
      <c r="L158" s="10">
        <f t="shared" si="85"/>
        <v>0.48045069337442214</v>
      </c>
      <c r="M158" s="2">
        <f t="shared" si="82"/>
        <v>25249</v>
      </c>
      <c r="N158" s="29">
        <f t="shared" si="86"/>
        <v>54777.08480565371</v>
      </c>
    </row>
    <row r="159" spans="1:14" ht="15">
      <c r="A159" s="18">
        <v>284</v>
      </c>
      <c r="B159" s="2" t="s">
        <v>197</v>
      </c>
      <c r="C159" s="2">
        <v>3297</v>
      </c>
      <c r="D159" s="2">
        <v>908.4</v>
      </c>
      <c r="E159" s="6">
        <v>0.9</v>
      </c>
      <c r="F159" s="6">
        <v>429</v>
      </c>
      <c r="G159" s="2">
        <v>46.8</v>
      </c>
      <c r="H159" s="2">
        <f t="shared" si="83"/>
        <v>42514</v>
      </c>
      <c r="I159" s="2">
        <v>1041.8</v>
      </c>
      <c r="J159" s="2">
        <v>499.4</v>
      </c>
      <c r="K159" s="2">
        <f t="shared" si="84"/>
        <v>542.4</v>
      </c>
      <c r="L159" s="10">
        <f t="shared" si="85"/>
        <v>0.4793626415818775</v>
      </c>
      <c r="M159" s="2">
        <f aca="true" t="shared" si="87" ref="M159:M167">ROUNDUP(G159*K159,0)</f>
        <v>25385</v>
      </c>
      <c r="N159" s="29">
        <f t="shared" si="86"/>
        <v>54639.471830985916</v>
      </c>
    </row>
    <row r="160" spans="1:14" ht="15">
      <c r="A160" s="18">
        <v>285</v>
      </c>
      <c r="B160" s="2" t="s">
        <v>198</v>
      </c>
      <c r="C160" s="2">
        <v>3306</v>
      </c>
      <c r="D160" s="2">
        <v>912.6</v>
      </c>
      <c r="E160" s="6">
        <v>2.1</v>
      </c>
      <c r="F160" s="23">
        <v>736</v>
      </c>
      <c r="G160" s="2">
        <v>46.8</v>
      </c>
      <c r="H160" s="2">
        <f aca="true" t="shared" si="88" ref="H160:H167">ROUNDUP(D160*G160,0)</f>
        <v>42710</v>
      </c>
      <c r="I160" s="2">
        <v>1044.3</v>
      </c>
      <c r="J160" s="2">
        <v>502</v>
      </c>
      <c r="K160" s="2">
        <f aca="true" t="shared" si="89" ref="K160:K167">I160-J160</f>
        <v>542.3</v>
      </c>
      <c r="L160" s="10">
        <f aca="true" t="shared" si="90" ref="L160:L167">J160/I160</f>
        <v>0.48070477832040603</v>
      </c>
      <c r="M160" s="2">
        <f t="shared" si="87"/>
        <v>25380</v>
      </c>
      <c r="N160" s="29">
        <f aca="true" t="shared" si="91" ref="N160:N167">365*H160/A160</f>
        <v>54698.771929824565</v>
      </c>
    </row>
    <row r="161" spans="1:14" ht="15">
      <c r="A161" s="18">
        <v>291</v>
      </c>
      <c r="B161" s="2" t="s">
        <v>199</v>
      </c>
      <c r="C161" s="2">
        <v>3353</v>
      </c>
      <c r="D161" s="2">
        <v>926.4</v>
      </c>
      <c r="E161" s="23">
        <v>3.81</v>
      </c>
      <c r="F161" s="6">
        <v>448</v>
      </c>
      <c r="G161" s="2">
        <v>46.8</v>
      </c>
      <c r="H161" s="2">
        <f t="shared" si="88"/>
        <v>43356</v>
      </c>
      <c r="I161" s="2">
        <v>1069.4</v>
      </c>
      <c r="J161" s="2">
        <v>510.4</v>
      </c>
      <c r="K161" s="2">
        <f t="shared" si="89"/>
        <v>559.0000000000001</v>
      </c>
      <c r="L161" s="10">
        <f t="shared" si="90"/>
        <v>0.4772769777445296</v>
      </c>
      <c r="M161" s="2">
        <f t="shared" si="87"/>
        <v>26162</v>
      </c>
      <c r="N161" s="29">
        <f t="shared" si="91"/>
        <v>54381.237113402065</v>
      </c>
    </row>
    <row r="162" spans="1:14" ht="15">
      <c r="A162" s="18">
        <v>291.5</v>
      </c>
      <c r="B162" s="2" t="s">
        <v>200</v>
      </c>
      <c r="C162" s="2">
        <v>3361</v>
      </c>
      <c r="D162" s="2">
        <v>927.5</v>
      </c>
      <c r="E162" s="6">
        <v>0.65</v>
      </c>
      <c r="F162" s="6">
        <v>199</v>
      </c>
      <c r="G162" s="2">
        <v>46.8</v>
      </c>
      <c r="H162" s="2">
        <f t="shared" si="88"/>
        <v>43407</v>
      </c>
      <c r="I162" s="2">
        <v>1074.4</v>
      </c>
      <c r="J162" s="2">
        <v>510.6</v>
      </c>
      <c r="K162" s="2">
        <f t="shared" si="89"/>
        <v>563.8000000000001</v>
      </c>
      <c r="L162" s="10">
        <f t="shared" si="90"/>
        <v>0.47524199553239016</v>
      </c>
      <c r="M162" s="2">
        <f t="shared" si="87"/>
        <v>26386</v>
      </c>
      <c r="N162" s="29">
        <f t="shared" si="91"/>
        <v>54351.818181818184</v>
      </c>
    </row>
    <row r="163" spans="1:14" ht="15">
      <c r="A163" s="18">
        <v>292</v>
      </c>
      <c r="B163" s="2" t="s">
        <v>201</v>
      </c>
      <c r="C163" s="2">
        <v>3364</v>
      </c>
      <c r="D163" s="2">
        <v>927.8</v>
      </c>
      <c r="E163" s="6">
        <v>0.99</v>
      </c>
      <c r="F163" s="6">
        <v>9</v>
      </c>
      <c r="G163" s="2">
        <v>46.8</v>
      </c>
      <c r="H163" s="2">
        <f t="shared" si="88"/>
        <v>43422</v>
      </c>
      <c r="I163" s="2">
        <v>1075.6</v>
      </c>
      <c r="J163" s="2">
        <v>510.6</v>
      </c>
      <c r="K163" s="2">
        <f t="shared" si="89"/>
        <v>564.9999999999999</v>
      </c>
      <c r="L163" s="10">
        <f t="shared" si="90"/>
        <v>0.4747117887690592</v>
      </c>
      <c r="M163" s="2">
        <f t="shared" si="87"/>
        <v>26442</v>
      </c>
      <c r="N163" s="29">
        <f t="shared" si="91"/>
        <v>54277.5</v>
      </c>
    </row>
    <row r="164" spans="1:14" ht="15">
      <c r="A164" s="22">
        <v>293</v>
      </c>
      <c r="B164" s="2" t="s">
        <v>203</v>
      </c>
      <c r="C164" s="2">
        <v>3372</v>
      </c>
      <c r="D164" s="2">
        <v>928.6</v>
      </c>
      <c r="E164" s="6">
        <v>0.8</v>
      </c>
      <c r="F164" s="6">
        <v>1</v>
      </c>
      <c r="G164" s="2">
        <v>46.8</v>
      </c>
      <c r="H164" s="2">
        <f t="shared" si="88"/>
        <v>43459</v>
      </c>
      <c r="I164" s="2">
        <v>1079.2</v>
      </c>
      <c r="J164" s="2">
        <v>510.9</v>
      </c>
      <c r="K164" s="2">
        <f t="shared" si="89"/>
        <v>568.3000000000001</v>
      </c>
      <c r="L164" s="10">
        <f t="shared" si="90"/>
        <v>0.4734062268346923</v>
      </c>
      <c r="M164" s="2">
        <f t="shared" si="87"/>
        <v>26597</v>
      </c>
      <c r="N164" s="29">
        <f t="shared" si="91"/>
        <v>54138.34470989761</v>
      </c>
    </row>
    <row r="165" spans="1:14" ht="15">
      <c r="A165" s="18">
        <v>298</v>
      </c>
      <c r="B165" s="2" t="s">
        <v>202</v>
      </c>
      <c r="C165" s="2">
        <v>3417</v>
      </c>
      <c r="D165" s="2">
        <v>932.9</v>
      </c>
      <c r="E165" s="6">
        <v>2.4</v>
      </c>
      <c r="F165" s="6">
        <v>108</v>
      </c>
      <c r="G165" s="2">
        <v>49.4</v>
      </c>
      <c r="H165" s="2">
        <f t="shared" si="88"/>
        <v>46086</v>
      </c>
      <c r="I165" s="2">
        <v>1096.7</v>
      </c>
      <c r="J165" s="2">
        <v>512.6</v>
      </c>
      <c r="K165" s="2">
        <f t="shared" si="89"/>
        <v>584.1</v>
      </c>
      <c r="L165" s="10">
        <f t="shared" si="90"/>
        <v>0.4674022066198596</v>
      </c>
      <c r="M165" s="2">
        <f t="shared" si="87"/>
        <v>28855</v>
      </c>
      <c r="N165" s="29">
        <f t="shared" si="91"/>
        <v>56447.61744966443</v>
      </c>
    </row>
    <row r="166" spans="1:14" ht="15">
      <c r="A166" s="18">
        <v>298.5</v>
      </c>
      <c r="B166" s="2" t="s">
        <v>204</v>
      </c>
      <c r="C166" s="2">
        <v>3421</v>
      </c>
      <c r="D166" s="2">
        <v>933</v>
      </c>
      <c r="E166" s="6">
        <v>0.54</v>
      </c>
      <c r="F166" s="23">
        <v>737</v>
      </c>
      <c r="G166" s="2">
        <v>49.4</v>
      </c>
      <c r="H166" s="2">
        <f t="shared" si="88"/>
        <v>46091</v>
      </c>
      <c r="I166" s="2">
        <v>1099.3</v>
      </c>
      <c r="J166" s="2">
        <v>512.8</v>
      </c>
      <c r="K166" s="2">
        <f t="shared" si="89"/>
        <v>586.5</v>
      </c>
      <c r="L166" s="10">
        <f t="shared" si="90"/>
        <v>0.4664786682434276</v>
      </c>
      <c r="M166" s="2">
        <f t="shared" si="87"/>
        <v>28974</v>
      </c>
      <c r="N166" s="29">
        <f t="shared" si="91"/>
        <v>56359.17922948074</v>
      </c>
    </row>
    <row r="167" spans="1:14" ht="15">
      <c r="A167" s="18">
        <v>299</v>
      </c>
      <c r="B167" s="2" t="s">
        <v>205</v>
      </c>
      <c r="C167" s="2">
        <v>3425</v>
      </c>
      <c r="D167" s="2">
        <v>935.7</v>
      </c>
      <c r="E167" s="6">
        <v>2.75</v>
      </c>
      <c r="F167" s="6">
        <v>475</v>
      </c>
      <c r="G167" s="2">
        <v>49.4</v>
      </c>
      <c r="H167" s="2">
        <f t="shared" si="88"/>
        <v>46224</v>
      </c>
      <c r="I167" s="2">
        <v>1099.3</v>
      </c>
      <c r="J167" s="2">
        <v>514.3</v>
      </c>
      <c r="K167" s="2">
        <f t="shared" si="89"/>
        <v>585</v>
      </c>
      <c r="L167" s="10">
        <f t="shared" si="90"/>
        <v>0.467843172928227</v>
      </c>
      <c r="M167" s="2">
        <f t="shared" si="87"/>
        <v>28899</v>
      </c>
      <c r="N167" s="29">
        <f t="shared" si="91"/>
        <v>56427.29096989967</v>
      </c>
    </row>
    <row r="168" spans="1:14" ht="15">
      <c r="A168" s="18">
        <v>304</v>
      </c>
      <c r="B168" s="2" t="s">
        <v>207</v>
      </c>
      <c r="C168" s="2">
        <v>3469</v>
      </c>
      <c r="D168" s="2">
        <v>951.3</v>
      </c>
      <c r="E168" s="6">
        <v>0.33</v>
      </c>
      <c r="F168" s="6">
        <v>108</v>
      </c>
      <c r="G168" s="2">
        <v>49.4</v>
      </c>
      <c r="H168" s="2">
        <f aca="true" t="shared" si="92" ref="H168:H173">ROUNDUP(D168*G168,0)</f>
        <v>46995</v>
      </c>
      <c r="I168" s="2">
        <v>1115.2</v>
      </c>
      <c r="J168" s="2">
        <v>524.4</v>
      </c>
      <c r="K168" s="2">
        <f aca="true" t="shared" si="93" ref="K168:K173">I168-J168</f>
        <v>590.8000000000001</v>
      </c>
      <c r="L168" s="10">
        <f aca="true" t="shared" si="94" ref="L168:L173">J168/I168</f>
        <v>0.4702295552367288</v>
      </c>
      <c r="M168" s="2">
        <f aca="true" t="shared" si="95" ref="M168:M173">ROUNDUP(G168*K168,0)</f>
        <v>29186</v>
      </c>
      <c r="N168" s="29">
        <f aca="true" t="shared" si="96" ref="N168:N173">365*H168/A168</f>
        <v>56424.91776315789</v>
      </c>
    </row>
    <row r="169" spans="1:14" ht="15">
      <c r="A169" s="18">
        <v>305</v>
      </c>
      <c r="B169" s="2" t="s">
        <v>209</v>
      </c>
      <c r="C169" s="2">
        <v>3481</v>
      </c>
      <c r="D169" s="2">
        <v>955.8</v>
      </c>
      <c r="E169" s="23">
        <v>4.27</v>
      </c>
      <c r="F169" s="6">
        <v>606</v>
      </c>
      <c r="G169" s="2">
        <v>49.4</v>
      </c>
      <c r="H169" s="2">
        <f t="shared" si="92"/>
        <v>47217</v>
      </c>
      <c r="I169" s="2">
        <v>1121</v>
      </c>
      <c r="J169" s="2">
        <v>527.4</v>
      </c>
      <c r="K169" s="2">
        <f t="shared" si="93"/>
        <v>593.6</v>
      </c>
      <c r="L169" s="10">
        <f t="shared" si="94"/>
        <v>0.47047279214986615</v>
      </c>
      <c r="M169" s="2">
        <f t="shared" si="95"/>
        <v>29324</v>
      </c>
      <c r="N169" s="29">
        <f t="shared" si="96"/>
        <v>56505.59016393442</v>
      </c>
    </row>
    <row r="170" spans="1:14" ht="15">
      <c r="A170" s="18">
        <v>307</v>
      </c>
      <c r="B170" s="2" t="s">
        <v>208</v>
      </c>
      <c r="C170" s="2">
        <v>3512</v>
      </c>
      <c r="D170" s="2">
        <v>963.2</v>
      </c>
      <c r="E170" s="6">
        <v>1.99</v>
      </c>
      <c r="F170" s="6">
        <v>19</v>
      </c>
      <c r="G170" s="2">
        <v>49.4</v>
      </c>
      <c r="H170" s="2">
        <f t="shared" si="92"/>
        <v>47583</v>
      </c>
      <c r="I170" s="2">
        <v>1131.4</v>
      </c>
      <c r="J170" s="2">
        <v>531.2</v>
      </c>
      <c r="K170" s="2">
        <f t="shared" si="93"/>
        <v>600.2</v>
      </c>
      <c r="L170" s="10">
        <f t="shared" si="94"/>
        <v>0.4695068057274174</v>
      </c>
      <c r="M170" s="2">
        <f t="shared" si="95"/>
        <v>29650</v>
      </c>
      <c r="N170" s="29">
        <f t="shared" si="96"/>
        <v>56572.62214983713</v>
      </c>
    </row>
    <row r="171" spans="1:14" ht="15">
      <c r="A171" s="18">
        <v>308</v>
      </c>
      <c r="B171" s="2" t="s">
        <v>211</v>
      </c>
      <c r="C171" s="2">
        <v>3518</v>
      </c>
      <c r="D171" s="2">
        <v>963.6</v>
      </c>
      <c r="E171" s="6">
        <v>0.37</v>
      </c>
      <c r="F171" s="6">
        <v>49</v>
      </c>
      <c r="G171" s="2">
        <v>49.4</v>
      </c>
      <c r="H171" s="2">
        <f t="shared" si="92"/>
        <v>47602</v>
      </c>
      <c r="I171" s="2">
        <v>1136</v>
      </c>
      <c r="J171" s="2">
        <v>531.2</v>
      </c>
      <c r="K171" s="2">
        <f t="shared" si="93"/>
        <v>604.8</v>
      </c>
      <c r="L171" s="10">
        <f t="shared" si="94"/>
        <v>0.46760563380281694</v>
      </c>
      <c r="M171" s="2">
        <f t="shared" si="95"/>
        <v>29878</v>
      </c>
      <c r="N171" s="29">
        <f t="shared" si="96"/>
        <v>56411.46103896104</v>
      </c>
    </row>
    <row r="172" spans="1:14" ht="15">
      <c r="A172" s="18">
        <v>312</v>
      </c>
      <c r="B172" s="2" t="s">
        <v>212</v>
      </c>
      <c r="C172" s="2">
        <v>3551</v>
      </c>
      <c r="D172" s="2">
        <v>968.4</v>
      </c>
      <c r="E172" s="6">
        <v>0.06</v>
      </c>
      <c r="F172" s="6">
        <v>44</v>
      </c>
      <c r="G172" s="2">
        <v>49.4</v>
      </c>
      <c r="H172" s="2">
        <f t="shared" si="92"/>
        <v>47839</v>
      </c>
      <c r="I172" s="2">
        <v>1157.7</v>
      </c>
      <c r="J172" s="2">
        <v>532.9</v>
      </c>
      <c r="K172" s="2">
        <f t="shared" si="93"/>
        <v>624.8000000000001</v>
      </c>
      <c r="L172" s="10">
        <f t="shared" si="94"/>
        <v>0.46030923382568883</v>
      </c>
      <c r="M172" s="2">
        <f t="shared" si="95"/>
        <v>30866</v>
      </c>
      <c r="N172" s="29">
        <f t="shared" si="96"/>
        <v>55965.4967948718</v>
      </c>
    </row>
    <row r="173" spans="1:14" ht="15">
      <c r="A173" s="18">
        <v>317</v>
      </c>
      <c r="B173" s="2" t="s">
        <v>213</v>
      </c>
      <c r="C173" s="2">
        <v>3602</v>
      </c>
      <c r="D173" s="2">
        <v>977.5</v>
      </c>
      <c r="E173" s="6">
        <v>0.09</v>
      </c>
      <c r="F173" s="6">
        <v>4</v>
      </c>
      <c r="G173" s="2">
        <v>49.4</v>
      </c>
      <c r="H173" s="2">
        <f t="shared" si="92"/>
        <v>48289</v>
      </c>
      <c r="I173" s="2">
        <v>1173.7</v>
      </c>
      <c r="J173" s="2">
        <v>538</v>
      </c>
      <c r="K173" s="2">
        <f t="shared" si="93"/>
        <v>635.7</v>
      </c>
      <c r="L173" s="10">
        <f t="shared" si="94"/>
        <v>0.458379483684076</v>
      </c>
      <c r="M173" s="2">
        <f t="shared" si="95"/>
        <v>31404</v>
      </c>
      <c r="N173" s="29">
        <f t="shared" si="96"/>
        <v>55600.89905362776</v>
      </c>
    </row>
    <row r="174" spans="1:14" ht="15">
      <c r="A174" s="18">
        <v>318</v>
      </c>
      <c r="B174" s="2" t="s">
        <v>214</v>
      </c>
      <c r="C174" s="2">
        <v>3612</v>
      </c>
      <c r="D174" s="2">
        <v>978.1</v>
      </c>
      <c r="E174" s="6">
        <v>0.63</v>
      </c>
      <c r="F174" s="6">
        <v>42</v>
      </c>
      <c r="G174" s="2">
        <v>49.4</v>
      </c>
      <c r="H174" s="2">
        <f aca="true" t="shared" si="97" ref="H174:H179">ROUNDUP(D174*G174,0)</f>
        <v>48319</v>
      </c>
      <c r="I174" s="2">
        <v>1178.3</v>
      </c>
      <c r="J174" s="2">
        <v>538</v>
      </c>
      <c r="K174" s="2">
        <f aca="true" t="shared" si="98" ref="K174:K179">I174-J174</f>
        <v>640.3</v>
      </c>
      <c r="L174" s="10">
        <f aca="true" t="shared" si="99" ref="L174:L179">J174/I174</f>
        <v>0.45659000254604093</v>
      </c>
      <c r="M174" s="2">
        <f aca="true" t="shared" si="100" ref="M174:M179">ROUNDUP(G174*K174,0)</f>
        <v>31631</v>
      </c>
      <c r="N174" s="29">
        <f aca="true" t="shared" si="101" ref="N174:N179">365*H174/A174</f>
        <v>55460.487421383645</v>
      </c>
    </row>
    <row r="175" spans="1:14" ht="15">
      <c r="A175" s="18">
        <v>319</v>
      </c>
      <c r="B175" s="2" t="s">
        <v>215</v>
      </c>
      <c r="C175" s="2">
        <v>3622</v>
      </c>
      <c r="D175" s="2">
        <v>980.6</v>
      </c>
      <c r="E175" s="6">
        <v>2.46</v>
      </c>
      <c r="F175" s="6">
        <v>276</v>
      </c>
      <c r="G175" s="2">
        <v>49.4</v>
      </c>
      <c r="H175" s="2">
        <f t="shared" si="97"/>
        <v>48442</v>
      </c>
      <c r="I175" s="2">
        <v>1182.5</v>
      </c>
      <c r="J175" s="2">
        <v>538.7</v>
      </c>
      <c r="K175" s="2">
        <f t="shared" si="98"/>
        <v>643.8</v>
      </c>
      <c r="L175" s="10">
        <f t="shared" si="99"/>
        <v>0.45556025369978864</v>
      </c>
      <c r="M175" s="2">
        <f t="shared" si="100"/>
        <v>31804</v>
      </c>
      <c r="N175" s="29">
        <f t="shared" si="101"/>
        <v>55427.366771159875</v>
      </c>
    </row>
    <row r="176" spans="1:14" ht="15">
      <c r="A176" s="22">
        <v>320</v>
      </c>
      <c r="B176" s="2" t="s">
        <v>217</v>
      </c>
      <c r="C176" s="2">
        <v>3634</v>
      </c>
      <c r="D176" s="2">
        <v>982.8</v>
      </c>
      <c r="E176" s="6">
        <v>0.01</v>
      </c>
      <c r="F176" s="6">
        <v>5</v>
      </c>
      <c r="G176" s="2">
        <v>49.4</v>
      </c>
      <c r="H176" s="2">
        <f t="shared" si="97"/>
        <v>48551</v>
      </c>
      <c r="I176" s="2">
        <v>1187.3</v>
      </c>
      <c r="J176" s="2">
        <v>540</v>
      </c>
      <c r="K176" s="2">
        <f t="shared" si="98"/>
        <v>647.3</v>
      </c>
      <c r="L176" s="10">
        <f t="shared" si="99"/>
        <v>0.45481344226396025</v>
      </c>
      <c r="M176" s="2">
        <f t="shared" si="100"/>
        <v>31977</v>
      </c>
      <c r="N176" s="29">
        <f t="shared" si="101"/>
        <v>55378.484375</v>
      </c>
    </row>
    <row r="177" spans="1:14" ht="15">
      <c r="A177" s="18">
        <v>323.5</v>
      </c>
      <c r="B177" s="2" t="s">
        <v>216</v>
      </c>
      <c r="C177" s="2">
        <v>3664</v>
      </c>
      <c r="D177" s="2">
        <v>988.5</v>
      </c>
      <c r="E177" s="6">
        <v>0.01</v>
      </c>
      <c r="F177" s="6">
        <v>25</v>
      </c>
      <c r="G177" s="2">
        <v>49.4</v>
      </c>
      <c r="H177" s="2">
        <f t="shared" si="97"/>
        <v>48832</v>
      </c>
      <c r="I177" s="2">
        <v>1199.6</v>
      </c>
      <c r="J177" s="2">
        <v>543.3</v>
      </c>
      <c r="K177" s="2">
        <f t="shared" si="98"/>
        <v>656.3</v>
      </c>
      <c r="L177" s="10">
        <f t="shared" si="99"/>
        <v>0.45290096698899635</v>
      </c>
      <c r="M177" s="2">
        <f t="shared" si="100"/>
        <v>32422</v>
      </c>
      <c r="N177" s="29">
        <f t="shared" si="101"/>
        <v>55096.383307573415</v>
      </c>
    </row>
    <row r="178" spans="1:14" ht="15">
      <c r="A178" s="18">
        <v>325</v>
      </c>
      <c r="B178" s="2" t="s">
        <v>219</v>
      </c>
      <c r="C178" s="2">
        <v>3683</v>
      </c>
      <c r="D178" s="2">
        <v>994.9</v>
      </c>
      <c r="E178" s="6">
        <v>1.51</v>
      </c>
      <c r="F178" s="6">
        <v>423</v>
      </c>
      <c r="G178" s="2">
        <v>49.4</v>
      </c>
      <c r="H178" s="2">
        <f t="shared" si="97"/>
        <v>49149</v>
      </c>
      <c r="I178" s="2">
        <v>1202.6</v>
      </c>
      <c r="J178" s="2">
        <v>547.2</v>
      </c>
      <c r="K178" s="2">
        <f t="shared" si="98"/>
        <v>655.3999999999999</v>
      </c>
      <c r="L178" s="10">
        <f t="shared" si="99"/>
        <v>0.45501413603858315</v>
      </c>
      <c r="M178" s="2">
        <f t="shared" si="100"/>
        <v>32377</v>
      </c>
      <c r="N178" s="29">
        <f t="shared" si="101"/>
        <v>55198.10769230769</v>
      </c>
    </row>
    <row r="179" spans="1:14" ht="15">
      <c r="A179" s="18">
        <v>325.5</v>
      </c>
      <c r="B179" s="2" t="s">
        <v>220</v>
      </c>
      <c r="C179" s="2">
        <v>3693</v>
      </c>
      <c r="D179" s="2">
        <v>997.1</v>
      </c>
      <c r="E179" s="6">
        <v>1.84</v>
      </c>
      <c r="F179" s="6">
        <v>108</v>
      </c>
      <c r="G179" s="2">
        <v>49.4</v>
      </c>
      <c r="H179" s="2">
        <f t="shared" si="97"/>
        <v>49257</v>
      </c>
      <c r="I179" s="2">
        <v>1207.2</v>
      </c>
      <c r="J179" s="2">
        <v>548.1</v>
      </c>
      <c r="K179" s="2">
        <f t="shared" si="98"/>
        <v>659.1</v>
      </c>
      <c r="L179" s="10">
        <f t="shared" si="99"/>
        <v>0.4540258449304175</v>
      </c>
      <c r="M179" s="2">
        <f t="shared" si="100"/>
        <v>32560</v>
      </c>
      <c r="N179" s="29">
        <f t="shared" si="101"/>
        <v>55234.42396313364</v>
      </c>
    </row>
    <row r="180" spans="1:14" ht="15">
      <c r="A180" s="18">
        <v>326</v>
      </c>
      <c r="B180" s="2" t="s">
        <v>221</v>
      </c>
      <c r="C180" s="2">
        <v>3695</v>
      </c>
      <c r="D180" s="2">
        <v>997.4</v>
      </c>
      <c r="E180" s="6">
        <v>2.1</v>
      </c>
      <c r="F180" s="6">
        <v>13</v>
      </c>
      <c r="G180" s="2">
        <v>49.4</v>
      </c>
      <c r="H180" s="2">
        <f aca="true" t="shared" si="102" ref="H180:H185">ROUNDUP(D180*G180,0)</f>
        <v>49272</v>
      </c>
      <c r="I180" s="2">
        <v>1207.4</v>
      </c>
      <c r="J180" s="2">
        <v>548.2</v>
      </c>
      <c r="K180" s="2">
        <f aca="true" t="shared" si="103" ref="K180:K186">I180-J180</f>
        <v>659.2</v>
      </c>
      <c r="L180" s="10">
        <f aca="true" t="shared" si="104" ref="L180:L185">J180/I180</f>
        <v>0.4540334603279775</v>
      </c>
      <c r="M180" s="2">
        <f aca="true" t="shared" si="105" ref="M180:M185">ROUNDUP(G180*K180,0)</f>
        <v>32565</v>
      </c>
      <c r="N180" s="29">
        <f aca="true" t="shared" si="106" ref="N180:N185">365*H180/A180</f>
        <v>55166.503067484664</v>
      </c>
    </row>
    <row r="181" spans="1:14" ht="15">
      <c r="A181" s="18">
        <v>331</v>
      </c>
      <c r="B181" s="2" t="s">
        <v>222</v>
      </c>
      <c r="C181" s="2">
        <v>3736</v>
      </c>
      <c r="D181" s="2">
        <v>1014</v>
      </c>
      <c r="E181" s="6">
        <v>1.7</v>
      </c>
      <c r="F181" s="6">
        <v>194</v>
      </c>
      <c r="G181" s="2">
        <v>49.4</v>
      </c>
      <c r="H181" s="2">
        <f t="shared" si="102"/>
        <v>50092</v>
      </c>
      <c r="I181" s="2">
        <v>1217.8</v>
      </c>
      <c r="J181" s="2">
        <v>560.1</v>
      </c>
      <c r="K181" s="2">
        <f t="shared" si="103"/>
        <v>657.6999999999999</v>
      </c>
      <c r="L181" s="10">
        <f t="shared" si="104"/>
        <v>0.4599277385449171</v>
      </c>
      <c r="M181" s="2">
        <f t="shared" si="105"/>
        <v>32491</v>
      </c>
      <c r="N181" s="29">
        <f t="shared" si="106"/>
        <v>55237.40181268882</v>
      </c>
    </row>
    <row r="182" spans="1:14" ht="15">
      <c r="A182" s="18">
        <v>332</v>
      </c>
      <c r="B182" s="2" t="s">
        <v>223</v>
      </c>
      <c r="C182" s="2">
        <v>3751</v>
      </c>
      <c r="D182" s="2">
        <v>1020</v>
      </c>
      <c r="E182" s="6">
        <v>5.1</v>
      </c>
      <c r="F182" s="6">
        <v>47</v>
      </c>
      <c r="G182" s="2">
        <v>49.4</v>
      </c>
      <c r="H182" s="2">
        <f t="shared" si="102"/>
        <v>50388</v>
      </c>
      <c r="I182" s="2">
        <v>1220.4</v>
      </c>
      <c r="J182" s="2">
        <v>564</v>
      </c>
      <c r="K182" s="2">
        <f t="shared" si="103"/>
        <v>656.4000000000001</v>
      </c>
      <c r="L182" s="10">
        <f t="shared" si="104"/>
        <v>0.4621435594886922</v>
      </c>
      <c r="M182" s="2">
        <f t="shared" si="105"/>
        <v>32427</v>
      </c>
      <c r="N182" s="29">
        <f t="shared" si="106"/>
        <v>55396.44578313253</v>
      </c>
    </row>
    <row r="183" spans="1:14" ht="15">
      <c r="A183" s="18">
        <v>332.5</v>
      </c>
      <c r="B183" s="2" t="s">
        <v>224</v>
      </c>
      <c r="C183" s="2">
        <v>3756</v>
      </c>
      <c r="D183" s="2">
        <v>1022</v>
      </c>
      <c r="E183" s="6">
        <v>2.13</v>
      </c>
      <c r="F183" s="6">
        <v>818</v>
      </c>
      <c r="G183" s="2">
        <v>49.4</v>
      </c>
      <c r="H183" s="2">
        <f t="shared" si="102"/>
        <v>50487</v>
      </c>
      <c r="I183" s="2">
        <v>1223.2</v>
      </c>
      <c r="J183" s="2">
        <v>565.6</v>
      </c>
      <c r="K183" s="2">
        <f t="shared" si="103"/>
        <v>657.6</v>
      </c>
      <c r="L183" s="10">
        <f t="shared" si="104"/>
        <v>0.4623937213865271</v>
      </c>
      <c r="M183" s="2">
        <f t="shared" si="105"/>
        <v>32486</v>
      </c>
      <c r="N183" s="29">
        <f t="shared" si="106"/>
        <v>55421.81954887218</v>
      </c>
    </row>
    <row r="184" spans="1:14" ht="15">
      <c r="A184" s="18">
        <v>333</v>
      </c>
      <c r="B184" s="2" t="s">
        <v>225</v>
      </c>
      <c r="C184" s="2">
        <v>3759</v>
      </c>
      <c r="D184" s="2">
        <v>1024</v>
      </c>
      <c r="E184" s="6">
        <v>4.3</v>
      </c>
      <c r="F184" s="6">
        <v>606</v>
      </c>
      <c r="G184" s="2">
        <v>49.4</v>
      </c>
      <c r="H184" s="2">
        <f t="shared" si="102"/>
        <v>50586</v>
      </c>
      <c r="I184" s="2">
        <v>1223.2</v>
      </c>
      <c r="J184" s="2">
        <v>567.2</v>
      </c>
      <c r="K184" s="2">
        <f t="shared" si="103"/>
        <v>656</v>
      </c>
      <c r="L184" s="10">
        <f t="shared" si="104"/>
        <v>0.46370176586003925</v>
      </c>
      <c r="M184" s="2">
        <f t="shared" si="105"/>
        <v>32407</v>
      </c>
      <c r="N184" s="29">
        <f t="shared" si="106"/>
        <v>55447.117117117115</v>
      </c>
    </row>
    <row r="185" spans="1:14" ht="15">
      <c r="A185" s="18">
        <v>334</v>
      </c>
      <c r="B185" s="2" t="s">
        <v>226</v>
      </c>
      <c r="C185" s="2">
        <v>3772</v>
      </c>
      <c r="D185" s="2">
        <v>1029</v>
      </c>
      <c r="E185" s="6">
        <v>4.34</v>
      </c>
      <c r="F185" s="6">
        <v>280</v>
      </c>
      <c r="G185" s="2">
        <v>49.4</v>
      </c>
      <c r="H185" s="2">
        <f t="shared" si="102"/>
        <v>50833</v>
      </c>
      <c r="I185" s="2">
        <v>1225.5</v>
      </c>
      <c r="J185" s="2">
        <v>570.7</v>
      </c>
      <c r="K185" s="2">
        <f t="shared" si="103"/>
        <v>654.8</v>
      </c>
      <c r="L185" s="10">
        <f t="shared" si="104"/>
        <v>0.46568747450020403</v>
      </c>
      <c r="M185" s="2">
        <f t="shared" si="105"/>
        <v>32348</v>
      </c>
      <c r="N185" s="29">
        <f t="shared" si="106"/>
        <v>55551.032934131734</v>
      </c>
    </row>
    <row r="186" spans="1:14" ht="15">
      <c r="A186" s="18">
        <v>335</v>
      </c>
      <c r="B186" s="2" t="s">
        <v>227</v>
      </c>
      <c r="C186" s="2">
        <v>3780</v>
      </c>
      <c r="D186" s="2">
        <v>1030</v>
      </c>
      <c r="E186" s="6">
        <v>0.83</v>
      </c>
      <c r="F186" s="6">
        <v>352</v>
      </c>
      <c r="G186" s="2">
        <v>49.4</v>
      </c>
      <c r="H186" s="2">
        <f aca="true" t="shared" si="107" ref="H186:H191">ROUNDUP(D186*G186,0)</f>
        <v>50882</v>
      </c>
      <c r="I186" s="2">
        <v>1228.6</v>
      </c>
      <c r="J186" s="2">
        <v>571</v>
      </c>
      <c r="K186" s="2">
        <f t="shared" si="103"/>
        <v>657.5999999999999</v>
      </c>
      <c r="L186" s="10">
        <f aca="true" t="shared" si="108" ref="L186:L191">J186/I186</f>
        <v>0.46475663356666125</v>
      </c>
      <c r="M186" s="2">
        <f aca="true" t="shared" si="109" ref="M186:M191">ROUNDUP(G186*K186,0)</f>
        <v>32486</v>
      </c>
      <c r="N186" s="29">
        <f aca="true" t="shared" si="110" ref="N186:N191">365*H186/A186</f>
        <v>55438.59701492537</v>
      </c>
    </row>
    <row r="187" spans="1:14" ht="15">
      <c r="A187" s="18">
        <v>339</v>
      </c>
      <c r="B187" s="2" t="s">
        <v>228</v>
      </c>
      <c r="C187" s="2">
        <v>3819</v>
      </c>
      <c r="D187" s="2">
        <v>1040</v>
      </c>
      <c r="E187" s="6">
        <v>0.02</v>
      </c>
      <c r="F187" s="6">
        <v>43</v>
      </c>
      <c r="G187" s="2">
        <v>49.4</v>
      </c>
      <c r="H187" s="2">
        <f t="shared" si="107"/>
        <v>51376</v>
      </c>
      <c r="I187" s="2">
        <v>1242.7</v>
      </c>
      <c r="J187" s="2">
        <v>576.6</v>
      </c>
      <c r="K187" s="2">
        <f aca="true" t="shared" si="111" ref="K187:K192">I187-J187</f>
        <v>666.1</v>
      </c>
      <c r="L187" s="10">
        <f t="shared" si="108"/>
        <v>0.4639896998471071</v>
      </c>
      <c r="M187" s="2">
        <f t="shared" si="109"/>
        <v>32906</v>
      </c>
      <c r="N187" s="29">
        <f t="shared" si="110"/>
        <v>55316.342182890854</v>
      </c>
    </row>
    <row r="188" spans="1:14" ht="15">
      <c r="A188" s="18">
        <v>340</v>
      </c>
      <c r="B188" s="2" t="s">
        <v>229</v>
      </c>
      <c r="C188" s="2">
        <v>3838</v>
      </c>
      <c r="D188" s="2">
        <v>1042</v>
      </c>
      <c r="E188" s="6">
        <v>0.26</v>
      </c>
      <c r="F188" s="6">
        <v>3</v>
      </c>
      <c r="G188" s="2">
        <v>49.4</v>
      </c>
      <c r="H188" s="2">
        <f t="shared" si="107"/>
        <v>51475</v>
      </c>
      <c r="I188" s="2">
        <v>1248.5</v>
      </c>
      <c r="J188" s="2">
        <v>577.1</v>
      </c>
      <c r="K188" s="2">
        <f t="shared" si="111"/>
        <v>671.4</v>
      </c>
      <c r="L188" s="10">
        <f t="shared" si="108"/>
        <v>0.46223468161794157</v>
      </c>
      <c r="M188" s="2">
        <f t="shared" si="109"/>
        <v>33168</v>
      </c>
      <c r="N188" s="29">
        <f t="shared" si="110"/>
        <v>55259.92647058824</v>
      </c>
    </row>
    <row r="189" spans="1:14" ht="15">
      <c r="A189" s="18">
        <v>340</v>
      </c>
      <c r="B189" s="2" t="s">
        <v>230</v>
      </c>
      <c r="C189" s="2">
        <v>3847</v>
      </c>
      <c r="D189" s="2">
        <v>1044</v>
      </c>
      <c r="E189" s="6">
        <v>1.8</v>
      </c>
      <c r="F189" s="6">
        <v>110</v>
      </c>
      <c r="G189" s="2">
        <v>49.4</v>
      </c>
      <c r="H189" s="2">
        <f t="shared" si="107"/>
        <v>51574</v>
      </c>
      <c r="I189" s="2">
        <v>1253.7</v>
      </c>
      <c r="J189" s="2">
        <v>577.7</v>
      </c>
      <c r="K189" s="2">
        <f t="shared" si="111"/>
        <v>676</v>
      </c>
      <c r="L189" s="10">
        <f t="shared" si="108"/>
        <v>0.4607960437106166</v>
      </c>
      <c r="M189" s="2">
        <f t="shared" si="109"/>
        <v>33395</v>
      </c>
      <c r="N189" s="29">
        <f t="shared" si="110"/>
        <v>55366.205882352944</v>
      </c>
    </row>
    <row r="190" spans="1:14" ht="15">
      <c r="A190" s="18">
        <v>343</v>
      </c>
      <c r="B190" s="2" t="s">
        <v>231</v>
      </c>
      <c r="C190" s="2">
        <v>3875</v>
      </c>
      <c r="D190" s="2">
        <v>1055</v>
      </c>
      <c r="E190" s="6">
        <v>0.05</v>
      </c>
      <c r="F190" s="6">
        <v>73</v>
      </c>
      <c r="G190" s="2">
        <v>49.4</v>
      </c>
      <c r="H190" s="2">
        <f t="shared" si="107"/>
        <v>52117</v>
      </c>
      <c r="I190" s="2">
        <v>1261.4</v>
      </c>
      <c r="J190" s="2">
        <v>585.7</v>
      </c>
      <c r="K190" s="2">
        <f t="shared" si="111"/>
        <v>675.7</v>
      </c>
      <c r="L190" s="10">
        <f t="shared" si="108"/>
        <v>0.4643253527826225</v>
      </c>
      <c r="M190" s="2">
        <f t="shared" si="109"/>
        <v>33380</v>
      </c>
      <c r="N190" s="29">
        <f t="shared" si="110"/>
        <v>55459.781341107875</v>
      </c>
    </row>
    <row r="191" spans="1:14" ht="15">
      <c r="A191" s="18">
        <v>343</v>
      </c>
      <c r="B191" s="2" t="s">
        <v>232</v>
      </c>
      <c r="C191" s="2">
        <v>3896</v>
      </c>
      <c r="D191" s="2">
        <v>1067</v>
      </c>
      <c r="E191" s="23">
        <v>6.03</v>
      </c>
      <c r="F191" s="6">
        <v>158</v>
      </c>
      <c r="G191" s="2">
        <v>49.4</v>
      </c>
      <c r="H191" s="2">
        <f t="shared" si="107"/>
        <v>52710</v>
      </c>
      <c r="I191" s="2">
        <v>1263.2</v>
      </c>
      <c r="J191" s="2">
        <v>594.8</v>
      </c>
      <c r="K191" s="2">
        <f t="shared" si="111"/>
        <v>668.4000000000001</v>
      </c>
      <c r="L191" s="10">
        <f t="shared" si="108"/>
        <v>0.4708676377454084</v>
      </c>
      <c r="M191" s="2">
        <f t="shared" si="109"/>
        <v>33019</v>
      </c>
      <c r="N191" s="29">
        <f t="shared" si="110"/>
        <v>56090.816326530614</v>
      </c>
    </row>
    <row r="192" spans="1:14" ht="15">
      <c r="A192" s="18">
        <v>347</v>
      </c>
      <c r="B192" s="2" t="s">
        <v>233</v>
      </c>
      <c r="C192" s="2">
        <v>3929</v>
      </c>
      <c r="D192" s="2">
        <v>1080</v>
      </c>
      <c r="E192" s="6">
        <v>3.03</v>
      </c>
      <c r="F192" s="23">
        <v>829</v>
      </c>
      <c r="G192" s="2">
        <v>49.4</v>
      </c>
      <c r="H192" s="2">
        <f aca="true" t="shared" si="112" ref="H192:H197">ROUNDUP(D192*G192,0)</f>
        <v>53352</v>
      </c>
      <c r="I192" s="2">
        <v>1270.6</v>
      </c>
      <c r="J192" s="2">
        <v>603.9</v>
      </c>
      <c r="K192" s="2">
        <f t="shared" si="111"/>
        <v>666.6999999999999</v>
      </c>
      <c r="L192" s="10">
        <f aca="true" t="shared" si="113" ref="L192:L197">J192/I192</f>
        <v>0.4752872658586495</v>
      </c>
      <c r="M192" s="2">
        <f aca="true" t="shared" si="114" ref="M192:M197">ROUNDUP(G192*K192,0)</f>
        <v>32935</v>
      </c>
      <c r="N192" s="29">
        <f aca="true" t="shared" si="115" ref="N192:N197">365*H192/A192</f>
        <v>56119.538904899135</v>
      </c>
    </row>
    <row r="193" spans="1:14" ht="15">
      <c r="A193" s="22">
        <v>351</v>
      </c>
      <c r="B193" s="2" t="s">
        <v>234</v>
      </c>
      <c r="C193" s="2">
        <v>3982</v>
      </c>
      <c r="D193" s="2">
        <v>1102</v>
      </c>
      <c r="E193" s="6">
        <v>5.75</v>
      </c>
      <c r="F193" s="6">
        <v>16</v>
      </c>
      <c r="G193" s="2">
        <v>49.4</v>
      </c>
      <c r="H193" s="2">
        <f t="shared" si="112"/>
        <v>54439</v>
      </c>
      <c r="I193" s="2">
        <v>1280.2</v>
      </c>
      <c r="J193" s="2">
        <v>619.2</v>
      </c>
      <c r="K193" s="2">
        <f aca="true" t="shared" si="116" ref="K193:K199">I193-J193</f>
        <v>661</v>
      </c>
      <c r="L193" s="10">
        <f t="shared" si="113"/>
        <v>0.48367442587095766</v>
      </c>
      <c r="M193" s="2">
        <f t="shared" si="114"/>
        <v>32654</v>
      </c>
      <c r="N193" s="29">
        <f t="shared" si="115"/>
        <v>56610.35612535613</v>
      </c>
    </row>
    <row r="194" spans="1:14" ht="15">
      <c r="A194" s="18">
        <v>352</v>
      </c>
      <c r="B194" s="2" t="s">
        <v>236</v>
      </c>
      <c r="C194" s="2">
        <v>3992</v>
      </c>
      <c r="D194" s="2">
        <v>1104</v>
      </c>
      <c r="E194" s="6">
        <v>1.76</v>
      </c>
      <c r="F194" s="6">
        <v>494</v>
      </c>
      <c r="G194" s="2">
        <v>49.4</v>
      </c>
      <c r="H194" s="2">
        <f t="shared" si="112"/>
        <v>54538</v>
      </c>
      <c r="I194" s="2">
        <v>1284.5</v>
      </c>
      <c r="J194" s="2">
        <v>619.7</v>
      </c>
      <c r="K194" s="2">
        <f t="shared" si="116"/>
        <v>664.8</v>
      </c>
      <c r="L194" s="10">
        <f t="shared" si="113"/>
        <v>0.4824445309458934</v>
      </c>
      <c r="M194" s="2">
        <f t="shared" si="114"/>
        <v>32842</v>
      </c>
      <c r="N194" s="29">
        <f t="shared" si="115"/>
        <v>56552.1875</v>
      </c>
    </row>
    <row r="195" spans="1:14" ht="15">
      <c r="A195" s="18">
        <v>353</v>
      </c>
      <c r="B195" s="2" t="s">
        <v>237</v>
      </c>
      <c r="C195" s="2">
        <v>4002</v>
      </c>
      <c r="D195" s="2">
        <v>1107</v>
      </c>
      <c r="E195" s="6">
        <v>3.19</v>
      </c>
      <c r="F195" s="6">
        <v>854</v>
      </c>
      <c r="G195" s="2">
        <v>49.4</v>
      </c>
      <c r="H195" s="2">
        <f t="shared" si="112"/>
        <v>54686</v>
      </c>
      <c r="I195" s="2">
        <v>1289.4</v>
      </c>
      <c r="J195" s="2">
        <v>621.8</v>
      </c>
      <c r="K195" s="2">
        <f t="shared" si="116"/>
        <v>667.6000000000001</v>
      </c>
      <c r="L195" s="10">
        <f t="shared" si="113"/>
        <v>0.4822398014580424</v>
      </c>
      <c r="M195" s="2">
        <f t="shared" si="114"/>
        <v>32980</v>
      </c>
      <c r="N195" s="29">
        <f t="shared" si="115"/>
        <v>56545.01416430595</v>
      </c>
    </row>
    <row r="196" spans="1:14" ht="15">
      <c r="A196" s="18">
        <v>358</v>
      </c>
      <c r="B196" s="2" t="s">
        <v>238</v>
      </c>
      <c r="C196" s="2">
        <v>4067</v>
      </c>
      <c r="D196" s="2">
        <v>1132</v>
      </c>
      <c r="E196" s="6">
        <v>4.74</v>
      </c>
      <c r="F196" s="6">
        <v>188</v>
      </c>
      <c r="G196" s="2">
        <v>49.4</v>
      </c>
      <c r="H196" s="2">
        <f t="shared" si="112"/>
        <v>55921</v>
      </c>
      <c r="I196" s="2">
        <v>1303.4</v>
      </c>
      <c r="J196" s="2">
        <v>638</v>
      </c>
      <c r="K196" s="2">
        <f t="shared" si="116"/>
        <v>665.4000000000001</v>
      </c>
      <c r="L196" s="10">
        <f t="shared" si="113"/>
        <v>0.4894890286941844</v>
      </c>
      <c r="M196" s="2">
        <f t="shared" si="114"/>
        <v>32871</v>
      </c>
      <c r="N196" s="29">
        <f t="shared" si="115"/>
        <v>57014.427374301675</v>
      </c>
    </row>
    <row r="197" spans="1:14" ht="15">
      <c r="A197" s="18">
        <v>359</v>
      </c>
      <c r="B197" s="2" t="s">
        <v>239</v>
      </c>
      <c r="C197" s="2">
        <v>4082</v>
      </c>
      <c r="D197" s="2">
        <v>1137</v>
      </c>
      <c r="E197" s="6">
        <v>4.84</v>
      </c>
      <c r="F197" s="6">
        <v>13</v>
      </c>
      <c r="G197" s="2">
        <v>49.4</v>
      </c>
      <c r="H197" s="2">
        <f t="shared" si="112"/>
        <v>56168</v>
      </c>
      <c r="I197" s="2">
        <v>1305.9</v>
      </c>
      <c r="J197" s="2">
        <v>642.5</v>
      </c>
      <c r="K197" s="2">
        <f t="shared" si="116"/>
        <v>663.4000000000001</v>
      </c>
      <c r="L197" s="10">
        <f t="shared" si="113"/>
        <v>0.49199785588483036</v>
      </c>
      <c r="M197" s="2">
        <f t="shared" si="114"/>
        <v>32772</v>
      </c>
      <c r="N197" s="29">
        <f t="shared" si="115"/>
        <v>57106.74094707521</v>
      </c>
    </row>
    <row r="198" spans="1:14" ht="15">
      <c r="A198" s="18">
        <v>360</v>
      </c>
      <c r="B198" s="2" t="s">
        <v>240</v>
      </c>
      <c r="C198" s="2">
        <v>4089</v>
      </c>
      <c r="D198" s="2">
        <v>1140</v>
      </c>
      <c r="E198" s="6">
        <v>3.32</v>
      </c>
      <c r="F198" s="23">
        <v>1004</v>
      </c>
      <c r="G198" s="2">
        <v>49.4</v>
      </c>
      <c r="H198" s="2">
        <f aca="true" t="shared" si="117" ref="H198:H203">ROUNDUP(D198*G198,0)</f>
        <v>56316</v>
      </c>
      <c r="I198" s="2">
        <v>1307.8</v>
      </c>
      <c r="J198" s="2">
        <v>643.9</v>
      </c>
      <c r="K198" s="2">
        <f t="shared" si="116"/>
        <v>663.9</v>
      </c>
      <c r="L198" s="10">
        <f aca="true" t="shared" si="118" ref="L198:L203">J198/I198</f>
        <v>0.4923535708823979</v>
      </c>
      <c r="M198" s="2">
        <f aca="true" t="shared" si="119" ref="M198:M203">ROUNDUP(G198*K198,0)</f>
        <v>32797</v>
      </c>
      <c r="N198" s="29">
        <f aca="true" t="shared" si="120" ref="N198:N203">365*H198/A198</f>
        <v>57098.166666666664</v>
      </c>
    </row>
    <row r="199" spans="1:14" ht="15">
      <c r="A199" s="18">
        <v>360.5</v>
      </c>
      <c r="B199" s="2" t="s">
        <v>241</v>
      </c>
      <c r="C199" s="2">
        <v>4102</v>
      </c>
      <c r="D199" s="2">
        <v>1147</v>
      </c>
      <c r="E199" s="6">
        <v>3.38</v>
      </c>
      <c r="F199" s="6">
        <v>990</v>
      </c>
      <c r="G199" s="2">
        <v>49.4</v>
      </c>
      <c r="H199" s="2">
        <f t="shared" si="117"/>
        <v>56662</v>
      </c>
      <c r="I199" s="2">
        <v>1310.5</v>
      </c>
      <c r="J199" s="2">
        <v>648.8</v>
      </c>
      <c r="K199" s="2">
        <f t="shared" si="116"/>
        <v>661.7</v>
      </c>
      <c r="L199" s="10">
        <f t="shared" si="118"/>
        <v>0.4950782144219763</v>
      </c>
      <c r="M199" s="2">
        <f t="shared" si="119"/>
        <v>32688</v>
      </c>
      <c r="N199" s="29">
        <f t="shared" si="120"/>
        <v>57369.292649098476</v>
      </c>
    </row>
    <row r="200" spans="1:14" ht="15">
      <c r="A200" s="18">
        <v>361</v>
      </c>
      <c r="B200" s="2" t="s">
        <v>242</v>
      </c>
      <c r="C200" s="2">
        <v>4108</v>
      </c>
      <c r="D200" s="2">
        <v>1150</v>
      </c>
      <c r="E200" s="23">
        <v>6.42</v>
      </c>
      <c r="F200" s="6">
        <v>1</v>
      </c>
      <c r="G200" s="2">
        <v>49.4</v>
      </c>
      <c r="H200" s="2">
        <f t="shared" si="117"/>
        <v>56810</v>
      </c>
      <c r="I200" s="2">
        <v>1310.6</v>
      </c>
      <c r="J200" s="2">
        <v>650.9</v>
      </c>
      <c r="K200" s="2">
        <f aca="true" t="shared" si="121" ref="K200:K205">I200-J200</f>
        <v>659.6999999999999</v>
      </c>
      <c r="L200" s="10">
        <f t="shared" si="118"/>
        <v>0.49664275904166033</v>
      </c>
      <c r="M200" s="2">
        <f t="shared" si="119"/>
        <v>32590</v>
      </c>
      <c r="N200" s="29">
        <f t="shared" si="120"/>
        <v>57439.47368421053</v>
      </c>
    </row>
    <row r="201" spans="1:14" ht="15">
      <c r="A201" s="18">
        <v>365</v>
      </c>
      <c r="B201" s="2" t="s">
        <v>243</v>
      </c>
      <c r="C201" s="2">
        <v>4157</v>
      </c>
      <c r="D201" s="2">
        <v>1168</v>
      </c>
      <c r="E201" s="6">
        <v>2.74</v>
      </c>
      <c r="F201" s="6">
        <v>494</v>
      </c>
      <c r="G201" s="2">
        <v>49.4</v>
      </c>
      <c r="H201" s="2">
        <f t="shared" si="117"/>
        <v>57700</v>
      </c>
      <c r="I201" s="2">
        <v>1321.6</v>
      </c>
      <c r="J201" s="2">
        <v>662.7</v>
      </c>
      <c r="K201" s="2">
        <f t="shared" si="121"/>
        <v>658.8999999999999</v>
      </c>
      <c r="L201" s="10">
        <f t="shared" si="118"/>
        <v>0.5014376513317192</v>
      </c>
      <c r="M201" s="2">
        <f t="shared" si="119"/>
        <v>32550</v>
      </c>
      <c r="N201" s="29">
        <f t="shared" si="120"/>
        <v>57700</v>
      </c>
    </row>
    <row r="202" spans="1:14" ht="15">
      <c r="A202" s="18">
        <v>367</v>
      </c>
      <c r="B202" s="2" t="s">
        <v>244</v>
      </c>
      <c r="C202" s="2">
        <v>4191</v>
      </c>
      <c r="D202" s="2">
        <v>1178</v>
      </c>
      <c r="E202" s="6">
        <v>2.36</v>
      </c>
      <c r="F202" s="6">
        <v>874</v>
      </c>
      <c r="G202" s="2">
        <v>49.4</v>
      </c>
      <c r="H202" s="2">
        <f t="shared" si="117"/>
        <v>58194</v>
      </c>
      <c r="I202" s="2">
        <v>1331</v>
      </c>
      <c r="J202" s="2">
        <v>669</v>
      </c>
      <c r="K202" s="2">
        <f t="shared" si="121"/>
        <v>662</v>
      </c>
      <c r="L202" s="10">
        <f t="shared" si="118"/>
        <v>0.5026296018031555</v>
      </c>
      <c r="M202" s="2">
        <f t="shared" si="119"/>
        <v>32703</v>
      </c>
      <c r="N202" s="29">
        <f t="shared" si="120"/>
        <v>57876.86648501363</v>
      </c>
    </row>
    <row r="203" spans="1:14" ht="15">
      <c r="A203" s="18">
        <v>372</v>
      </c>
      <c r="B203" s="2" t="s">
        <v>245</v>
      </c>
      <c r="C203" s="2">
        <v>4263</v>
      </c>
      <c r="D203" s="2">
        <v>1211</v>
      </c>
      <c r="E203" s="6">
        <v>5.73</v>
      </c>
      <c r="F203" s="6">
        <v>396</v>
      </c>
      <c r="G203" s="2">
        <v>49.4</v>
      </c>
      <c r="H203" s="2">
        <f t="shared" si="117"/>
        <v>59824</v>
      </c>
      <c r="I203" s="2">
        <v>1350</v>
      </c>
      <c r="J203" s="2">
        <v>688.5</v>
      </c>
      <c r="K203" s="2">
        <f t="shared" si="121"/>
        <v>661.5</v>
      </c>
      <c r="L203" s="10">
        <f t="shared" si="118"/>
        <v>0.51</v>
      </c>
      <c r="M203" s="2">
        <f t="shared" si="119"/>
        <v>32679</v>
      </c>
      <c r="N203" s="29">
        <f t="shared" si="120"/>
        <v>58698.279569892475</v>
      </c>
    </row>
    <row r="204" spans="1:14" ht="15">
      <c r="A204" s="18">
        <v>378</v>
      </c>
      <c r="B204" s="2" t="s">
        <v>247</v>
      </c>
      <c r="C204" s="2">
        <v>4343</v>
      </c>
      <c r="D204" s="2">
        <v>1237</v>
      </c>
      <c r="E204" s="6">
        <v>3.26</v>
      </c>
      <c r="F204" s="6">
        <v>643</v>
      </c>
      <c r="G204" s="2">
        <v>49.4</v>
      </c>
      <c r="H204" s="2">
        <f aca="true" t="shared" si="122" ref="H204:H209">ROUNDUP(D204*G204,0)</f>
        <v>61108</v>
      </c>
      <c r="I204" s="2">
        <v>1376.7</v>
      </c>
      <c r="J204" s="2">
        <v>700.1</v>
      </c>
      <c r="K204" s="2">
        <f t="shared" si="121"/>
        <v>676.6</v>
      </c>
      <c r="L204" s="10">
        <f aca="true" t="shared" si="123" ref="L204:L209">J204/I204</f>
        <v>0.5085349023026077</v>
      </c>
      <c r="M204" s="2">
        <f aca="true" t="shared" si="124" ref="M204:M209">ROUNDUP(G204*K204,0)</f>
        <v>33425</v>
      </c>
      <c r="N204" s="29">
        <f aca="true" t="shared" si="125" ref="N204:N209">365*H204/A204</f>
        <v>59006.40211640212</v>
      </c>
    </row>
    <row r="205" spans="1:14" ht="15">
      <c r="A205" s="22">
        <v>380</v>
      </c>
      <c r="B205" s="2" t="s">
        <v>248</v>
      </c>
      <c r="C205" s="2">
        <v>4372</v>
      </c>
      <c r="D205" s="2">
        <v>1246</v>
      </c>
      <c r="E205" s="6">
        <v>4.63</v>
      </c>
      <c r="F205" s="6">
        <v>376</v>
      </c>
      <c r="G205" s="2">
        <v>49.4</v>
      </c>
      <c r="H205" s="2">
        <f t="shared" si="122"/>
        <v>61553</v>
      </c>
      <c r="I205" s="2">
        <v>1384.3</v>
      </c>
      <c r="J205" s="2">
        <v>704.6</v>
      </c>
      <c r="K205" s="2">
        <f t="shared" si="121"/>
        <v>679.6999999999999</v>
      </c>
      <c r="L205" s="10">
        <f t="shared" si="123"/>
        <v>0.5089937152351369</v>
      </c>
      <c r="M205" s="2">
        <f t="shared" si="124"/>
        <v>33578</v>
      </c>
      <c r="N205" s="29">
        <f t="shared" si="125"/>
        <v>59123.27631578947</v>
      </c>
    </row>
    <row r="206" spans="1:14" ht="15">
      <c r="A206" s="18">
        <v>385</v>
      </c>
      <c r="B206" s="2" t="s">
        <v>249</v>
      </c>
      <c r="C206" s="2">
        <v>4442</v>
      </c>
      <c r="D206" s="2">
        <v>1268</v>
      </c>
      <c r="E206" s="6">
        <v>4.87</v>
      </c>
      <c r="F206" s="6">
        <v>168</v>
      </c>
      <c r="G206" s="2">
        <v>49.4</v>
      </c>
      <c r="H206" s="2">
        <f t="shared" si="122"/>
        <v>62640</v>
      </c>
      <c r="I206" s="2">
        <v>1402.3</v>
      </c>
      <c r="J206" s="2">
        <v>715</v>
      </c>
      <c r="K206" s="2">
        <f aca="true" t="shared" si="126" ref="K206:K211">I206-J206</f>
        <v>687.3</v>
      </c>
      <c r="L206" s="10">
        <f t="shared" si="123"/>
        <v>0.5098766312486629</v>
      </c>
      <c r="M206" s="2">
        <f t="shared" si="124"/>
        <v>33953</v>
      </c>
      <c r="N206" s="29">
        <f t="shared" si="125"/>
        <v>59385.97402597403</v>
      </c>
    </row>
    <row r="207" spans="1:14" ht="15">
      <c r="A207" s="18">
        <v>392</v>
      </c>
      <c r="B207" s="2" t="s">
        <v>251</v>
      </c>
      <c r="C207" s="2">
        <v>4542</v>
      </c>
      <c r="D207" s="2">
        <v>1306</v>
      </c>
      <c r="E207" s="6">
        <v>6.22</v>
      </c>
      <c r="F207" s="6">
        <v>270</v>
      </c>
      <c r="G207" s="2">
        <v>49.4</v>
      </c>
      <c r="H207" s="2">
        <f t="shared" si="122"/>
        <v>64517</v>
      </c>
      <c r="I207" s="2">
        <v>1422.5</v>
      </c>
      <c r="J207" s="2">
        <v>738.3</v>
      </c>
      <c r="K207" s="2">
        <f t="shared" si="126"/>
        <v>684.2</v>
      </c>
      <c r="L207" s="10">
        <f t="shared" si="123"/>
        <v>0.5190158172231986</v>
      </c>
      <c r="M207" s="2">
        <f t="shared" si="124"/>
        <v>33800</v>
      </c>
      <c r="N207" s="29">
        <f t="shared" si="125"/>
        <v>60073.227040816324</v>
      </c>
    </row>
    <row r="208" spans="1:14" ht="15">
      <c r="A208" s="18">
        <v>395</v>
      </c>
      <c r="B208" s="2" t="s">
        <v>252</v>
      </c>
      <c r="C208" s="2">
        <v>4582</v>
      </c>
      <c r="D208" s="2">
        <v>1321</v>
      </c>
      <c r="E208" s="6">
        <v>2.89</v>
      </c>
      <c r="F208" s="6">
        <v>680</v>
      </c>
      <c r="G208" s="2">
        <v>49.4</v>
      </c>
      <c r="H208" s="2">
        <f t="shared" si="122"/>
        <v>65258</v>
      </c>
      <c r="I208" s="2">
        <v>1434.6</v>
      </c>
      <c r="J208" s="2">
        <v>746</v>
      </c>
      <c r="K208" s="2">
        <f t="shared" si="126"/>
        <v>688.5999999999999</v>
      </c>
      <c r="L208" s="10">
        <f t="shared" si="123"/>
        <v>0.5200055764673079</v>
      </c>
      <c r="M208" s="2">
        <f t="shared" si="124"/>
        <v>34017</v>
      </c>
      <c r="N208" s="29">
        <f t="shared" si="125"/>
        <v>60301.696202531646</v>
      </c>
    </row>
    <row r="209" spans="1:14" ht="15">
      <c r="A209" s="18">
        <v>397</v>
      </c>
      <c r="B209" s="2" t="s">
        <v>253</v>
      </c>
      <c r="C209" s="2">
        <v>4612</v>
      </c>
      <c r="D209" s="2">
        <v>1330</v>
      </c>
      <c r="E209" s="6">
        <v>5.45</v>
      </c>
      <c r="F209" s="6">
        <v>668</v>
      </c>
      <c r="G209" s="2">
        <v>49.4</v>
      </c>
      <c r="H209" s="2">
        <f t="shared" si="122"/>
        <v>65702</v>
      </c>
      <c r="I209" s="2">
        <v>1441.6</v>
      </c>
      <c r="J209" s="2">
        <v>750.6</v>
      </c>
      <c r="K209" s="2">
        <f t="shared" si="126"/>
        <v>690.9999999999999</v>
      </c>
      <c r="L209" s="10">
        <f t="shared" si="123"/>
        <v>0.5206714761376249</v>
      </c>
      <c r="M209" s="2">
        <f t="shared" si="124"/>
        <v>34136</v>
      </c>
      <c r="N209" s="29">
        <f t="shared" si="125"/>
        <v>60406.12090680101</v>
      </c>
    </row>
    <row r="210" spans="1:14" ht="15">
      <c r="A210" s="18">
        <v>398</v>
      </c>
      <c r="B210" s="2" t="s">
        <v>254</v>
      </c>
      <c r="C210" s="2">
        <v>4623</v>
      </c>
      <c r="D210" s="2">
        <v>1334</v>
      </c>
      <c r="E210" s="6">
        <v>2.61</v>
      </c>
      <c r="F210" s="23">
        <v>866</v>
      </c>
      <c r="G210" s="2">
        <v>49.4</v>
      </c>
      <c r="H210" s="2">
        <f aca="true" t="shared" si="127" ref="H210:H215">ROUNDUP(D210*G210,0)</f>
        <v>65900</v>
      </c>
      <c r="I210" s="2">
        <v>1444.2</v>
      </c>
      <c r="J210" s="2">
        <v>752.6</v>
      </c>
      <c r="K210" s="2">
        <f t="shared" si="126"/>
        <v>691.6</v>
      </c>
      <c r="L210" s="10">
        <f aca="true" t="shared" si="128" ref="L210:L215">J210/I210</f>
        <v>0.5211189585929926</v>
      </c>
      <c r="M210" s="2">
        <f aca="true" t="shared" si="129" ref="M210:M215">ROUNDUP(G210*K210,0)</f>
        <v>34166</v>
      </c>
      <c r="N210" s="29">
        <f aca="true" t="shared" si="130" ref="N210:N215">365*H210/A210</f>
        <v>60435.9296482412</v>
      </c>
    </row>
    <row r="211" spans="1:14" ht="15">
      <c r="A211" s="18">
        <v>399</v>
      </c>
      <c r="B211" s="2" t="s">
        <v>255</v>
      </c>
      <c r="C211" s="2">
        <v>4623</v>
      </c>
      <c r="D211" s="2">
        <v>1344</v>
      </c>
      <c r="E211" s="6">
        <v>5.93</v>
      </c>
      <c r="F211" s="6">
        <v>121</v>
      </c>
      <c r="G211" s="2">
        <v>49.4</v>
      </c>
      <c r="H211" s="2">
        <f t="shared" si="127"/>
        <v>66394</v>
      </c>
      <c r="I211" s="2">
        <v>1447.5</v>
      </c>
      <c r="J211" s="2">
        <v>758.1</v>
      </c>
      <c r="K211" s="2">
        <f t="shared" si="126"/>
        <v>689.4</v>
      </c>
      <c r="L211" s="10">
        <f t="shared" si="128"/>
        <v>0.5237305699481866</v>
      </c>
      <c r="M211" s="2">
        <f t="shared" si="129"/>
        <v>34057</v>
      </c>
      <c r="N211" s="29">
        <f t="shared" si="130"/>
        <v>60736.36591478697</v>
      </c>
    </row>
    <row r="212" spans="1:14" ht="15">
      <c r="A212" s="18">
        <v>400</v>
      </c>
      <c r="B212" s="2" t="s">
        <v>256</v>
      </c>
      <c r="C212" s="2">
        <v>4658</v>
      </c>
      <c r="D212" s="2">
        <v>1349</v>
      </c>
      <c r="E212" s="6">
        <v>5.24</v>
      </c>
      <c r="F212" s="6">
        <v>129</v>
      </c>
      <c r="G212" s="2">
        <v>49.4</v>
      </c>
      <c r="H212" s="2">
        <f t="shared" si="127"/>
        <v>66641</v>
      </c>
      <c r="I212" s="2">
        <v>1452.1</v>
      </c>
      <c r="J212" s="2">
        <v>760.9</v>
      </c>
      <c r="K212" s="2">
        <f aca="true" t="shared" si="131" ref="K212:K218">I212-J212</f>
        <v>691.1999999999999</v>
      </c>
      <c r="L212" s="10">
        <f t="shared" si="128"/>
        <v>0.5239997245368776</v>
      </c>
      <c r="M212" s="2">
        <f t="shared" si="129"/>
        <v>34146</v>
      </c>
      <c r="N212" s="29">
        <f t="shared" si="130"/>
        <v>60809.9125</v>
      </c>
    </row>
    <row r="213" spans="1:14" ht="15">
      <c r="A213" s="18">
        <v>404</v>
      </c>
      <c r="B213" s="2" t="s">
        <v>257</v>
      </c>
      <c r="C213" s="2">
        <v>4720</v>
      </c>
      <c r="D213" s="2">
        <v>1370</v>
      </c>
      <c r="E213" s="6">
        <v>6.08</v>
      </c>
      <c r="F213" s="6">
        <v>6</v>
      </c>
      <c r="G213" s="2">
        <v>49.4</v>
      </c>
      <c r="H213" s="2">
        <f t="shared" si="127"/>
        <v>67678</v>
      </c>
      <c r="I213" s="2">
        <v>1469.2</v>
      </c>
      <c r="J213" s="2">
        <v>772.6</v>
      </c>
      <c r="K213" s="2">
        <f t="shared" si="131"/>
        <v>696.6</v>
      </c>
      <c r="L213" s="10">
        <f t="shared" si="128"/>
        <v>0.5258644160087123</v>
      </c>
      <c r="M213" s="2">
        <f t="shared" si="129"/>
        <v>34413</v>
      </c>
      <c r="N213" s="29">
        <f t="shared" si="130"/>
        <v>61144.72772277228</v>
      </c>
    </row>
    <row r="214" spans="1:14" ht="15">
      <c r="A214" s="18">
        <v>406</v>
      </c>
      <c r="B214" s="2" t="s">
        <v>258</v>
      </c>
      <c r="C214" s="2">
        <v>4749</v>
      </c>
      <c r="D214" s="2">
        <v>1382</v>
      </c>
      <c r="E214" s="23">
        <v>6.49</v>
      </c>
      <c r="F214" s="6">
        <v>107</v>
      </c>
      <c r="G214" s="2">
        <v>49.4</v>
      </c>
      <c r="H214" s="2">
        <f t="shared" si="127"/>
        <v>68271</v>
      </c>
      <c r="I214" s="2">
        <v>1477</v>
      </c>
      <c r="J214" s="2">
        <v>778.8</v>
      </c>
      <c r="K214" s="2">
        <f t="shared" si="131"/>
        <v>698.2</v>
      </c>
      <c r="L214" s="10">
        <f t="shared" si="128"/>
        <v>0.5272850372376439</v>
      </c>
      <c r="M214" s="2">
        <f t="shared" si="129"/>
        <v>34492</v>
      </c>
      <c r="N214" s="29">
        <f t="shared" si="130"/>
        <v>61376.637931034486</v>
      </c>
    </row>
    <row r="215" spans="1:14" ht="15">
      <c r="A215" s="18">
        <v>407</v>
      </c>
      <c r="B215" s="2" t="s">
        <v>259</v>
      </c>
      <c r="C215" s="2">
        <v>4763</v>
      </c>
      <c r="D215" s="2">
        <v>1388</v>
      </c>
      <c r="E215" s="6">
        <v>5.54</v>
      </c>
      <c r="F215" s="6">
        <v>356</v>
      </c>
      <c r="G215" s="2">
        <v>49.4</v>
      </c>
      <c r="H215" s="2">
        <f t="shared" si="127"/>
        <v>68568</v>
      </c>
      <c r="I215" s="2">
        <v>1481.4</v>
      </c>
      <c r="J215" s="2">
        <v>781.5</v>
      </c>
      <c r="K215" s="2">
        <f t="shared" si="131"/>
        <v>699.9000000000001</v>
      </c>
      <c r="L215" s="10">
        <f t="shared" si="128"/>
        <v>0.527541514783313</v>
      </c>
      <c r="M215" s="2">
        <f t="shared" si="129"/>
        <v>34576</v>
      </c>
      <c r="N215" s="29">
        <f t="shared" si="130"/>
        <v>61492.18673218673</v>
      </c>
    </row>
    <row r="216" spans="1:14" ht="15">
      <c r="A216" s="18">
        <v>409</v>
      </c>
      <c r="B216" s="2" t="s">
        <v>260</v>
      </c>
      <c r="C216" s="2">
        <v>4790</v>
      </c>
      <c r="D216" s="2">
        <v>1395</v>
      </c>
      <c r="E216" s="6">
        <v>2.74</v>
      </c>
      <c r="F216" s="6">
        <v>884</v>
      </c>
      <c r="G216" s="2">
        <v>49.4</v>
      </c>
      <c r="H216" s="2">
        <f aca="true" t="shared" si="132" ref="H216:H221">ROUNDUP(D216*G216,0)</f>
        <v>68913</v>
      </c>
      <c r="I216" s="2">
        <v>1490.2</v>
      </c>
      <c r="J216" s="2">
        <v>784.7</v>
      </c>
      <c r="K216" s="2">
        <f t="shared" si="131"/>
        <v>705.5</v>
      </c>
      <c r="L216" s="10">
        <f aca="true" t="shared" si="133" ref="L216:L221">J216/I216</f>
        <v>0.5265736142799624</v>
      </c>
      <c r="M216" s="2">
        <f aca="true" t="shared" si="134" ref="M216:M221">ROUNDUP(G216*K216,0)</f>
        <v>34852</v>
      </c>
      <c r="N216" s="29">
        <f aca="true" t="shared" si="135" ref="N216:N221">365*H216/A216</f>
        <v>61499.37652811736</v>
      </c>
    </row>
    <row r="217" spans="1:14" ht="15">
      <c r="A217" s="22">
        <v>411</v>
      </c>
      <c r="B217" s="2" t="s">
        <v>261</v>
      </c>
      <c r="C217" s="2">
        <v>4822</v>
      </c>
      <c r="D217" s="2">
        <v>1407</v>
      </c>
      <c r="E217" s="6">
        <v>5.01</v>
      </c>
      <c r="F217" s="6">
        <v>5</v>
      </c>
      <c r="G217" s="2">
        <v>49.4</v>
      </c>
      <c r="H217" s="2">
        <f t="shared" si="132"/>
        <v>69506</v>
      </c>
      <c r="I217" s="2">
        <v>1498</v>
      </c>
      <c r="J217" s="2">
        <v>791</v>
      </c>
      <c r="K217" s="2">
        <f t="shared" si="131"/>
        <v>707</v>
      </c>
      <c r="L217" s="10">
        <f t="shared" si="133"/>
        <v>0.5280373831775701</v>
      </c>
      <c r="M217" s="2">
        <f t="shared" si="134"/>
        <v>34926</v>
      </c>
      <c r="N217" s="29">
        <f t="shared" si="135"/>
        <v>61726.7396593674</v>
      </c>
    </row>
    <row r="218" spans="1:14" ht="15">
      <c r="A218" s="43">
        <v>413</v>
      </c>
      <c r="B218" s="2" t="s">
        <v>262</v>
      </c>
      <c r="C218" s="2">
        <v>4854</v>
      </c>
      <c r="D218" s="2">
        <v>1419</v>
      </c>
      <c r="E218" s="6">
        <v>5.05</v>
      </c>
      <c r="F218" s="6">
        <v>129</v>
      </c>
      <c r="G218" s="2">
        <v>49.4</v>
      </c>
      <c r="H218" s="2">
        <f t="shared" si="132"/>
        <v>70099</v>
      </c>
      <c r="I218" s="2">
        <v>1505.6</v>
      </c>
      <c r="J218" s="2">
        <v>797.2</v>
      </c>
      <c r="K218" s="2">
        <f t="shared" si="131"/>
        <v>708.3999999999999</v>
      </c>
      <c r="L218" s="10">
        <f t="shared" si="133"/>
        <v>0.529489904357067</v>
      </c>
      <c r="M218" s="2">
        <f t="shared" si="134"/>
        <v>34995</v>
      </c>
      <c r="N218" s="29">
        <f t="shared" si="135"/>
        <v>61951.900726392254</v>
      </c>
    </row>
    <row r="219" spans="1:14" ht="15">
      <c r="A219" s="43">
        <v>414</v>
      </c>
      <c r="B219" s="2" t="s">
        <v>264</v>
      </c>
      <c r="C219" s="2">
        <v>4862</v>
      </c>
      <c r="D219" s="2">
        <v>1423</v>
      </c>
      <c r="E219" s="6">
        <v>4.62</v>
      </c>
      <c r="F219" s="6">
        <v>358</v>
      </c>
      <c r="G219" s="2">
        <v>49.4</v>
      </c>
      <c r="H219" s="2">
        <f t="shared" si="132"/>
        <v>70297</v>
      </c>
      <c r="I219" s="2">
        <v>1508.6</v>
      </c>
      <c r="J219" s="2">
        <v>799.4</v>
      </c>
      <c r="K219" s="2">
        <f aca="true" t="shared" si="136" ref="K219:K224">I219-J219</f>
        <v>709.1999999999999</v>
      </c>
      <c r="L219" s="10">
        <f t="shared" si="133"/>
        <v>0.5298952671350922</v>
      </c>
      <c r="M219" s="2">
        <f t="shared" si="134"/>
        <v>35035</v>
      </c>
      <c r="N219" s="29">
        <f t="shared" si="135"/>
        <v>61976.82367149759</v>
      </c>
    </row>
    <row r="220" spans="1:14" ht="15">
      <c r="A220" s="43">
        <v>415</v>
      </c>
      <c r="B220" s="2" t="s">
        <v>265</v>
      </c>
      <c r="C220" s="2">
        <v>4885</v>
      </c>
      <c r="D220" s="2">
        <v>1430</v>
      </c>
      <c r="E220" s="6">
        <v>5.91</v>
      </c>
      <c r="F220" s="6">
        <v>32</v>
      </c>
      <c r="G220" s="2">
        <v>49.4</v>
      </c>
      <c r="H220" s="2">
        <f t="shared" si="132"/>
        <v>70642</v>
      </c>
      <c r="I220" s="2">
        <v>1514.1</v>
      </c>
      <c r="J220" s="2">
        <v>802.2</v>
      </c>
      <c r="K220" s="2">
        <f t="shared" si="136"/>
        <v>711.8999999999999</v>
      </c>
      <c r="L220" s="10">
        <f t="shared" si="133"/>
        <v>0.5298196948682387</v>
      </c>
      <c r="M220" s="2">
        <f t="shared" si="134"/>
        <v>35168</v>
      </c>
      <c r="N220" s="29">
        <f t="shared" si="135"/>
        <v>62130.9156626506</v>
      </c>
    </row>
    <row r="221" spans="1:14" ht="15">
      <c r="A221" s="43">
        <v>419</v>
      </c>
      <c r="B221" s="2" t="s">
        <v>266</v>
      </c>
      <c r="C221" s="2">
        <v>4906</v>
      </c>
      <c r="D221" s="2">
        <v>1450</v>
      </c>
      <c r="E221" s="6">
        <v>4.03</v>
      </c>
      <c r="F221" s="6">
        <v>157</v>
      </c>
      <c r="G221" s="2">
        <v>49.4</v>
      </c>
      <c r="H221" s="2">
        <f t="shared" si="132"/>
        <v>71630</v>
      </c>
      <c r="I221" s="2">
        <v>1528.4</v>
      </c>
      <c r="J221" s="2">
        <v>813</v>
      </c>
      <c r="K221" s="2">
        <f t="shared" si="136"/>
        <v>715.4000000000001</v>
      </c>
      <c r="L221" s="10">
        <f t="shared" si="133"/>
        <v>0.53192881444648</v>
      </c>
      <c r="M221" s="2">
        <f t="shared" si="134"/>
        <v>35341</v>
      </c>
      <c r="N221" s="29">
        <f t="shared" si="135"/>
        <v>62398.448687350836</v>
      </c>
    </row>
    <row r="222" spans="1:14" ht="15">
      <c r="A222" s="43">
        <v>422</v>
      </c>
      <c r="B222" s="2" t="s">
        <v>267</v>
      </c>
      <c r="C222" s="2">
        <v>5000</v>
      </c>
      <c r="D222" s="2">
        <v>1459</v>
      </c>
      <c r="E222" s="6">
        <v>2.84</v>
      </c>
      <c r="F222" s="23">
        <v>969</v>
      </c>
      <c r="G222" s="2">
        <v>49.4</v>
      </c>
      <c r="H222" s="2">
        <f aca="true" t="shared" si="137" ref="H222:H227">ROUNDUP(D222*G222,0)</f>
        <v>72075</v>
      </c>
      <c r="I222" s="2">
        <v>1537.6</v>
      </c>
      <c r="J222" s="2">
        <v>816.6</v>
      </c>
      <c r="K222" s="2">
        <f t="shared" si="136"/>
        <v>720.9999999999999</v>
      </c>
      <c r="L222" s="10">
        <f aca="true" t="shared" si="138" ref="L222:L227">J222/I222</f>
        <v>0.5310874089490115</v>
      </c>
      <c r="M222" s="2">
        <f aca="true" t="shared" si="139" ref="M222:M227">ROUNDUP(G222*K222,0)</f>
        <v>35618</v>
      </c>
      <c r="N222" s="29">
        <f aca="true" t="shared" si="140" ref="N222:N227">365*H222/A222</f>
        <v>62339.751184834124</v>
      </c>
    </row>
    <row r="223" spans="1:14" ht="15">
      <c r="A223" s="43">
        <v>423</v>
      </c>
      <c r="B223" s="2" t="s">
        <v>268</v>
      </c>
      <c r="C223" s="2">
        <v>5018</v>
      </c>
      <c r="D223" s="2">
        <v>1466</v>
      </c>
      <c r="E223" s="6">
        <v>4.94</v>
      </c>
      <c r="F223" s="6">
        <v>401</v>
      </c>
      <c r="G223" s="2">
        <v>49.4</v>
      </c>
      <c r="H223" s="2">
        <f t="shared" si="137"/>
        <v>72421</v>
      </c>
      <c r="I223" s="2">
        <v>1541.4</v>
      </c>
      <c r="J223" s="2">
        <v>820.3</v>
      </c>
      <c r="K223" s="2">
        <f t="shared" si="136"/>
        <v>721.1000000000001</v>
      </c>
      <c r="L223" s="10">
        <f t="shared" si="138"/>
        <v>0.532178538990528</v>
      </c>
      <c r="M223" s="2">
        <f t="shared" si="139"/>
        <v>35623</v>
      </c>
      <c r="N223" s="29">
        <f t="shared" si="140"/>
        <v>62490.933806146575</v>
      </c>
    </row>
    <row r="224" spans="1:14" ht="15">
      <c r="A224" s="43">
        <v>427</v>
      </c>
      <c r="B224" s="2" t="s">
        <v>269</v>
      </c>
      <c r="C224" s="2">
        <v>5080</v>
      </c>
      <c r="D224" s="2">
        <v>1488</v>
      </c>
      <c r="E224" s="6">
        <v>4.96</v>
      </c>
      <c r="F224" s="6">
        <v>328</v>
      </c>
      <c r="G224" s="2">
        <v>49.4</v>
      </c>
      <c r="H224" s="2">
        <f t="shared" si="137"/>
        <v>73508</v>
      </c>
      <c r="I224" s="2">
        <v>1554.8</v>
      </c>
      <c r="J224" s="2">
        <v>833.6</v>
      </c>
      <c r="K224" s="2">
        <f t="shared" si="136"/>
        <v>721.1999999999999</v>
      </c>
      <c r="L224" s="10">
        <f t="shared" si="138"/>
        <v>0.5361461281193723</v>
      </c>
      <c r="M224" s="2">
        <f t="shared" si="139"/>
        <v>35628</v>
      </c>
      <c r="N224" s="29">
        <f t="shared" si="140"/>
        <v>62834.70725995316</v>
      </c>
    </row>
    <row r="225" spans="1:14" ht="15">
      <c r="A225" s="43">
        <v>428</v>
      </c>
      <c r="B225" s="2" t="s">
        <v>270</v>
      </c>
      <c r="C225" s="2">
        <v>5097</v>
      </c>
      <c r="D225" s="2">
        <v>1493</v>
      </c>
      <c r="E225" s="6">
        <v>4.7</v>
      </c>
      <c r="F225" s="6">
        <v>109</v>
      </c>
      <c r="G225" s="2">
        <v>49.4</v>
      </c>
      <c r="H225" s="2">
        <f t="shared" si="137"/>
        <v>73755</v>
      </c>
      <c r="I225" s="2">
        <v>1558</v>
      </c>
      <c r="J225" s="2">
        <v>835.9</v>
      </c>
      <c r="K225" s="2">
        <f aca="true" t="shared" si="141" ref="K225:K230">I225-J225</f>
        <v>722.1</v>
      </c>
      <c r="L225" s="10">
        <f t="shared" si="138"/>
        <v>0.5365211810012837</v>
      </c>
      <c r="M225" s="2">
        <f t="shared" si="139"/>
        <v>35672</v>
      </c>
      <c r="N225" s="29">
        <f t="shared" si="140"/>
        <v>62898.53971962617</v>
      </c>
    </row>
    <row r="226" spans="1:14" ht="15">
      <c r="A226" s="43">
        <v>432</v>
      </c>
      <c r="B226" s="2" t="s">
        <v>271</v>
      </c>
      <c r="C226" s="2">
        <v>5158</v>
      </c>
      <c r="D226" s="2">
        <v>1513</v>
      </c>
      <c r="E226" s="6">
        <v>6.09</v>
      </c>
      <c r="F226" s="6">
        <v>32</v>
      </c>
      <c r="G226" s="2">
        <v>49.4</v>
      </c>
      <c r="H226" s="2">
        <f t="shared" si="137"/>
        <v>74743</v>
      </c>
      <c r="I226" s="2">
        <v>1572.3</v>
      </c>
      <c r="J226" s="2">
        <v>846.8</v>
      </c>
      <c r="K226" s="2">
        <f t="shared" si="141"/>
        <v>725.5</v>
      </c>
      <c r="L226" s="10">
        <f t="shared" si="138"/>
        <v>0.5385740634738917</v>
      </c>
      <c r="M226" s="2">
        <f t="shared" si="139"/>
        <v>35840</v>
      </c>
      <c r="N226" s="29">
        <f t="shared" si="140"/>
        <v>63150.914351851854</v>
      </c>
    </row>
    <row r="227" spans="1:14" ht="15">
      <c r="A227" s="43">
        <v>433</v>
      </c>
      <c r="B227" s="2" t="s">
        <v>272</v>
      </c>
      <c r="C227" s="2">
        <v>5175</v>
      </c>
      <c r="D227" s="2">
        <v>1520</v>
      </c>
      <c r="E227" s="23">
        <v>6.12</v>
      </c>
      <c r="F227" s="6">
        <v>1</v>
      </c>
      <c r="G227" s="2">
        <v>49.4</v>
      </c>
      <c r="H227" s="2">
        <f t="shared" si="137"/>
        <v>75088</v>
      </c>
      <c r="I227" s="2">
        <v>1577.6</v>
      </c>
      <c r="J227" s="2">
        <v>849.7</v>
      </c>
      <c r="K227" s="2">
        <f t="shared" si="141"/>
        <v>727.8999999999999</v>
      </c>
      <c r="L227" s="10">
        <f t="shared" si="138"/>
        <v>0.5386029411764707</v>
      </c>
      <c r="M227" s="2">
        <f t="shared" si="139"/>
        <v>35959</v>
      </c>
      <c r="N227" s="29">
        <f t="shared" si="140"/>
        <v>63295.889145496534</v>
      </c>
    </row>
    <row r="228" spans="1:14" ht="15">
      <c r="A228" s="45">
        <v>440</v>
      </c>
      <c r="B228" s="2" t="s">
        <v>273</v>
      </c>
      <c r="C228" s="2">
        <v>5281</v>
      </c>
      <c r="D228" s="2">
        <v>1549</v>
      </c>
      <c r="E228" s="6">
        <v>1.95</v>
      </c>
      <c r="F228" s="6">
        <v>19</v>
      </c>
      <c r="G228" s="2">
        <v>49.4</v>
      </c>
      <c r="H228" s="2">
        <f aca="true" t="shared" si="142" ref="H228:H233">ROUNDUP(D228*G228,0)</f>
        <v>76521</v>
      </c>
      <c r="I228" s="2">
        <v>1604.6</v>
      </c>
      <c r="J228" s="2">
        <v>864.5</v>
      </c>
      <c r="K228" s="2">
        <f t="shared" si="141"/>
        <v>740.0999999999999</v>
      </c>
      <c r="L228" s="10">
        <f aca="true" t="shared" si="143" ref="L228:L233">J228/I228</f>
        <v>0.5387635547800075</v>
      </c>
      <c r="M228" s="2">
        <f aca="true" t="shared" si="144" ref="M228:M233">ROUNDUP(G228*K228,0)</f>
        <v>36561</v>
      </c>
      <c r="N228" s="29">
        <f aca="true" t="shared" si="145" ref="N228:N233">365*H228/A228</f>
        <v>63477.64772727273</v>
      </c>
    </row>
    <row r="229" spans="1:88" s="6" customFormat="1" ht="15">
      <c r="A229" s="43">
        <v>442</v>
      </c>
      <c r="B229" s="6" t="s">
        <v>275</v>
      </c>
      <c r="C229" s="6">
        <v>5305</v>
      </c>
      <c r="D229" s="2">
        <v>1554</v>
      </c>
      <c r="E229" s="6">
        <v>2.33</v>
      </c>
      <c r="F229" s="6">
        <v>160</v>
      </c>
      <c r="G229" s="6">
        <v>49.4</v>
      </c>
      <c r="H229" s="6">
        <f t="shared" si="142"/>
        <v>76768</v>
      </c>
      <c r="I229" s="6">
        <v>1611</v>
      </c>
      <c r="J229" s="6">
        <v>866.8</v>
      </c>
      <c r="K229" s="6">
        <f t="shared" si="141"/>
        <v>744.2</v>
      </c>
      <c r="L229" s="10">
        <f t="shared" si="143"/>
        <v>0.5380509000620732</v>
      </c>
      <c r="M229" s="6">
        <f t="shared" si="144"/>
        <v>36764</v>
      </c>
      <c r="N229" s="20">
        <f t="shared" si="145"/>
        <v>63394.389140271494</v>
      </c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</row>
    <row r="230" spans="1:88" s="6" customFormat="1" ht="15">
      <c r="A230" s="43">
        <v>448</v>
      </c>
      <c r="B230" s="6" t="s">
        <v>276</v>
      </c>
      <c r="C230" s="6">
        <v>5398</v>
      </c>
      <c r="D230" s="2">
        <v>1584</v>
      </c>
      <c r="E230" s="6">
        <v>4.99</v>
      </c>
      <c r="F230" s="6">
        <v>136</v>
      </c>
      <c r="G230" s="6">
        <v>49.4</v>
      </c>
      <c r="H230" s="6">
        <f t="shared" si="142"/>
        <v>78250</v>
      </c>
      <c r="I230" s="6">
        <v>1627.1</v>
      </c>
      <c r="J230" s="6">
        <v>883.7</v>
      </c>
      <c r="K230" s="6">
        <f t="shared" si="141"/>
        <v>743.3999999999999</v>
      </c>
      <c r="L230" s="10">
        <f t="shared" si="143"/>
        <v>0.5431135148423576</v>
      </c>
      <c r="M230" s="6">
        <f t="shared" si="144"/>
        <v>36724</v>
      </c>
      <c r="N230" s="20">
        <f t="shared" si="145"/>
        <v>63752.79017857143</v>
      </c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</row>
    <row r="231" spans="1:88" s="6" customFormat="1" ht="15">
      <c r="A231" s="43">
        <v>450</v>
      </c>
      <c r="B231" s="6" t="s">
        <v>277</v>
      </c>
      <c r="C231" s="6">
        <v>5432</v>
      </c>
      <c r="D231" s="2">
        <v>1595</v>
      </c>
      <c r="E231" s="6">
        <v>5.58</v>
      </c>
      <c r="F231" s="6">
        <v>10</v>
      </c>
      <c r="G231" s="6">
        <v>49.4</v>
      </c>
      <c r="H231" s="6">
        <f t="shared" si="142"/>
        <v>78793</v>
      </c>
      <c r="I231" s="6">
        <v>1634.9</v>
      </c>
      <c r="J231" s="6">
        <v>889.6</v>
      </c>
      <c r="K231" s="6">
        <f aca="true" t="shared" si="146" ref="K231:K237">I231-J231</f>
        <v>745.3000000000001</v>
      </c>
      <c r="L231" s="10">
        <f t="shared" si="143"/>
        <v>0.5441311395192366</v>
      </c>
      <c r="M231" s="6">
        <f t="shared" si="144"/>
        <v>36818</v>
      </c>
      <c r="N231" s="20">
        <f t="shared" si="145"/>
        <v>63909.87777777778</v>
      </c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</row>
    <row r="232" spans="1:88" s="6" customFormat="1" ht="15">
      <c r="A232" s="43">
        <v>455</v>
      </c>
      <c r="B232" s="6" t="s">
        <v>278</v>
      </c>
      <c r="C232" s="6">
        <v>5505</v>
      </c>
      <c r="D232" s="2">
        <v>1624</v>
      </c>
      <c r="E232" s="6">
        <v>5.2</v>
      </c>
      <c r="F232" s="6">
        <v>388</v>
      </c>
      <c r="G232" s="6">
        <v>49.4</v>
      </c>
      <c r="H232" s="6">
        <f t="shared" si="142"/>
        <v>80226</v>
      </c>
      <c r="I232" s="6">
        <v>1651.9</v>
      </c>
      <c r="J232" s="6">
        <v>904.6</v>
      </c>
      <c r="K232" s="6">
        <f t="shared" si="146"/>
        <v>747.3000000000001</v>
      </c>
      <c r="L232" s="10">
        <f t="shared" si="143"/>
        <v>0.5476118409104668</v>
      </c>
      <c r="M232" s="6">
        <f t="shared" si="144"/>
        <v>36917</v>
      </c>
      <c r="N232" s="20">
        <f t="shared" si="145"/>
        <v>64357.12087912088</v>
      </c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</row>
    <row r="233" spans="1:88" s="6" customFormat="1" ht="15">
      <c r="A233" s="43">
        <v>456</v>
      </c>
      <c r="B233" s="6" t="s">
        <v>279</v>
      </c>
      <c r="C233" s="6">
        <v>5522</v>
      </c>
      <c r="D233" s="2">
        <v>1631</v>
      </c>
      <c r="E233" s="23">
        <v>6.25</v>
      </c>
      <c r="F233" s="6">
        <v>24</v>
      </c>
      <c r="G233" s="6">
        <v>49.4</v>
      </c>
      <c r="H233" s="6">
        <f t="shared" si="142"/>
        <v>80572</v>
      </c>
      <c r="I233" s="6">
        <v>1656.3</v>
      </c>
      <c r="J233" s="6">
        <v>908</v>
      </c>
      <c r="K233" s="6">
        <f t="shared" si="146"/>
        <v>748.3</v>
      </c>
      <c r="L233" s="10">
        <f t="shared" si="143"/>
        <v>0.5482098653625551</v>
      </c>
      <c r="M233" s="6">
        <f t="shared" si="144"/>
        <v>36967</v>
      </c>
      <c r="N233" s="20">
        <f t="shared" si="145"/>
        <v>64492.93859649123</v>
      </c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</row>
    <row r="234" spans="1:88" s="6" customFormat="1" ht="15">
      <c r="A234" s="43">
        <v>457</v>
      </c>
      <c r="B234" s="6" t="s">
        <v>285</v>
      </c>
      <c r="C234" s="6">
        <v>5530</v>
      </c>
      <c r="D234" s="2">
        <v>1634</v>
      </c>
      <c r="E234" s="6">
        <v>2.62</v>
      </c>
      <c r="F234" s="46">
        <v>834</v>
      </c>
      <c r="G234" s="6">
        <v>49.4</v>
      </c>
      <c r="H234" s="6">
        <f aca="true" t="shared" si="147" ref="H234:H239">ROUNDUP(D234*G234,0)</f>
        <v>80720</v>
      </c>
      <c r="I234" s="6">
        <v>1660</v>
      </c>
      <c r="J234" s="6">
        <v>910</v>
      </c>
      <c r="K234" s="6">
        <f t="shared" si="146"/>
        <v>750</v>
      </c>
      <c r="L234" s="10">
        <f aca="true" t="shared" si="148" ref="L234:L239">J234/I234</f>
        <v>0.5481927710843374</v>
      </c>
      <c r="M234" s="6">
        <f aca="true" t="shared" si="149" ref="M234:M239">ROUNDUP(G234*K234,0)</f>
        <v>37050</v>
      </c>
      <c r="N234" s="20">
        <f aca="true" t="shared" si="150" ref="N234:N239">365*H234/A234</f>
        <v>64470.021881838074</v>
      </c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</row>
    <row r="235" spans="1:88" s="6" customFormat="1" ht="15">
      <c r="A235" s="43">
        <v>461</v>
      </c>
      <c r="B235" s="6" t="s">
        <v>286</v>
      </c>
      <c r="C235" s="6">
        <v>5593</v>
      </c>
      <c r="D235" s="2">
        <v>1652</v>
      </c>
      <c r="E235" s="6">
        <v>1.62</v>
      </c>
      <c r="F235" s="6">
        <v>52</v>
      </c>
      <c r="G235" s="6">
        <v>49.4</v>
      </c>
      <c r="H235" s="6">
        <f t="shared" si="147"/>
        <v>81609</v>
      </c>
      <c r="I235" s="6">
        <v>1674</v>
      </c>
      <c r="J235" s="6">
        <v>918.1</v>
      </c>
      <c r="K235" s="6">
        <f t="shared" si="146"/>
        <v>755.9</v>
      </c>
      <c r="L235" s="10">
        <f t="shared" si="148"/>
        <v>0.5484468339307049</v>
      </c>
      <c r="M235" s="6">
        <f t="shared" si="149"/>
        <v>37342</v>
      </c>
      <c r="N235" s="20">
        <f t="shared" si="150"/>
        <v>64614.5010845987</v>
      </c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</row>
    <row r="236" spans="1:88" s="6" customFormat="1" ht="15">
      <c r="A236" s="45">
        <v>471</v>
      </c>
      <c r="B236" s="6" t="s">
        <v>289</v>
      </c>
      <c r="C236" s="6">
        <v>5737</v>
      </c>
      <c r="D236" s="2">
        <v>1681</v>
      </c>
      <c r="E236" s="6">
        <v>2.07</v>
      </c>
      <c r="F236" s="6">
        <v>73</v>
      </c>
      <c r="G236" s="6">
        <v>49.4</v>
      </c>
      <c r="H236" s="6">
        <f t="shared" si="147"/>
        <v>83042</v>
      </c>
      <c r="I236" s="6">
        <v>1708.7</v>
      </c>
      <c r="J236" s="6">
        <v>928.8</v>
      </c>
      <c r="K236" s="6">
        <f t="shared" si="146"/>
        <v>779.9000000000001</v>
      </c>
      <c r="L236" s="10">
        <f t="shared" si="148"/>
        <v>0.543571135951308</v>
      </c>
      <c r="M236" s="6">
        <f t="shared" si="149"/>
        <v>38528</v>
      </c>
      <c r="N236" s="20">
        <f t="shared" si="150"/>
        <v>64353.142250530786</v>
      </c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</row>
    <row r="237" spans="1:88" s="6" customFormat="1" ht="15">
      <c r="A237" s="43">
        <v>477</v>
      </c>
      <c r="B237" s="6" t="s">
        <v>291</v>
      </c>
      <c r="C237" s="6">
        <v>5798</v>
      </c>
      <c r="D237" s="2">
        <v>1699</v>
      </c>
      <c r="E237" s="6">
        <v>0.05</v>
      </c>
      <c r="F237" s="6">
        <v>62</v>
      </c>
      <c r="G237" s="6">
        <v>49.4</v>
      </c>
      <c r="H237" s="6">
        <f t="shared" si="147"/>
        <v>83931</v>
      </c>
      <c r="I237" s="6">
        <v>1722.1</v>
      </c>
      <c r="J237" s="6">
        <v>938.3</v>
      </c>
      <c r="K237" s="6">
        <f t="shared" si="146"/>
        <v>783.8</v>
      </c>
      <c r="L237" s="10">
        <f t="shared" si="148"/>
        <v>0.5448580221822193</v>
      </c>
      <c r="M237" s="6">
        <f t="shared" si="149"/>
        <v>38720</v>
      </c>
      <c r="N237" s="20">
        <f t="shared" si="150"/>
        <v>64223.93081761006</v>
      </c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</row>
    <row r="238" spans="1:88" s="6" customFormat="1" ht="15">
      <c r="A238" s="43">
        <v>479</v>
      </c>
      <c r="B238" s="6" t="s">
        <v>292</v>
      </c>
      <c r="C238" s="6">
        <v>5830</v>
      </c>
      <c r="D238" s="2">
        <v>1711</v>
      </c>
      <c r="E238" s="6">
        <v>0.83</v>
      </c>
      <c r="F238" s="6">
        <v>718</v>
      </c>
      <c r="G238" s="6">
        <v>49.4</v>
      </c>
      <c r="H238" s="6">
        <f t="shared" si="147"/>
        <v>84524</v>
      </c>
      <c r="I238" s="6">
        <v>1730.5</v>
      </c>
      <c r="J238" s="6">
        <v>944.6</v>
      </c>
      <c r="K238" s="6">
        <f aca="true" t="shared" si="151" ref="K238:K244">I238-J238</f>
        <v>785.9</v>
      </c>
      <c r="L238" s="10">
        <f t="shared" si="148"/>
        <v>0.5458537994799191</v>
      </c>
      <c r="M238" s="6">
        <f t="shared" si="149"/>
        <v>38824</v>
      </c>
      <c r="N238" s="20">
        <f t="shared" si="150"/>
        <v>64407.64091858038</v>
      </c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</row>
    <row r="239" spans="1:88" s="6" customFormat="1" ht="15">
      <c r="A239" s="43">
        <v>484</v>
      </c>
      <c r="B239" s="6" t="s">
        <v>293</v>
      </c>
      <c r="C239" s="6">
        <v>5907</v>
      </c>
      <c r="D239" s="2">
        <v>1740</v>
      </c>
      <c r="E239" s="6">
        <v>4.33</v>
      </c>
      <c r="F239" s="6">
        <v>72</v>
      </c>
      <c r="G239" s="6">
        <v>49.4</v>
      </c>
      <c r="H239" s="6">
        <f t="shared" si="147"/>
        <v>85956</v>
      </c>
      <c r="I239" s="6">
        <v>1744.7</v>
      </c>
      <c r="J239" s="6">
        <v>961.2</v>
      </c>
      <c r="K239" s="6">
        <f t="shared" si="151"/>
        <v>783.5</v>
      </c>
      <c r="L239" s="10">
        <f t="shared" si="148"/>
        <v>0.5509256605720181</v>
      </c>
      <c r="M239" s="6">
        <f t="shared" si="149"/>
        <v>38705</v>
      </c>
      <c r="N239" s="20">
        <f t="shared" si="150"/>
        <v>64822.19008264463</v>
      </c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</row>
    <row r="240" spans="1:88" s="6" customFormat="1" ht="15">
      <c r="A240" s="43">
        <v>486</v>
      </c>
      <c r="B240" s="6" t="s">
        <v>294</v>
      </c>
      <c r="C240" s="6">
        <v>5932</v>
      </c>
      <c r="D240" s="2">
        <v>1749</v>
      </c>
      <c r="E240" s="6">
        <v>4.09</v>
      </c>
      <c r="F240" s="15">
        <v>804</v>
      </c>
      <c r="G240" s="6">
        <v>49.4</v>
      </c>
      <c r="H240" s="6">
        <f aca="true" t="shared" si="152" ref="H240:H246">ROUNDUP(D240*G240,0)</f>
        <v>86401</v>
      </c>
      <c r="I240" s="6">
        <v>1750.3</v>
      </c>
      <c r="J240" s="6">
        <v>966.7</v>
      </c>
      <c r="K240" s="6">
        <f t="shared" si="151"/>
        <v>783.5999999999999</v>
      </c>
      <c r="L240" s="10">
        <f aca="true" t="shared" si="153" ref="L240:L246">J240/I240</f>
        <v>0.5523053190881564</v>
      </c>
      <c r="M240" s="6">
        <f aca="true" t="shared" si="154" ref="M240:M246">ROUNDUP(G240*K240,0)</f>
        <v>38710</v>
      </c>
      <c r="N240" s="20">
        <f aca="true" t="shared" si="155" ref="N240:N246">365*H240/A240</f>
        <v>64889.63991769547</v>
      </c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</row>
    <row r="241" spans="1:88" s="6" customFormat="1" ht="15">
      <c r="A241" s="43">
        <v>496</v>
      </c>
      <c r="B241" s="6" t="s">
        <v>296</v>
      </c>
      <c r="C241" s="6">
        <v>6079</v>
      </c>
      <c r="D241" s="2">
        <v>1806</v>
      </c>
      <c r="E241" s="23">
        <v>5.58</v>
      </c>
      <c r="F241" s="6">
        <v>3</v>
      </c>
      <c r="G241" s="6">
        <v>49.4</v>
      </c>
      <c r="H241" s="6">
        <f t="shared" si="152"/>
        <v>89217</v>
      </c>
      <c r="I241" s="6">
        <v>1786.9</v>
      </c>
      <c r="J241" s="6">
        <v>996.2</v>
      </c>
      <c r="K241" s="6">
        <f t="shared" si="151"/>
        <v>790.7</v>
      </c>
      <c r="L241" s="10">
        <f t="shared" si="153"/>
        <v>0.5575018187923219</v>
      </c>
      <c r="M241" s="6">
        <f t="shared" si="154"/>
        <v>39061</v>
      </c>
      <c r="N241" s="20">
        <f t="shared" si="155"/>
        <v>65653.63911290323</v>
      </c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</row>
    <row r="242" spans="1:88" s="6" customFormat="1" ht="15">
      <c r="A242" s="43">
        <v>498</v>
      </c>
      <c r="B242" s="6" t="s">
        <v>295</v>
      </c>
      <c r="C242" s="6">
        <v>6100</v>
      </c>
      <c r="D242" s="2">
        <v>1816</v>
      </c>
      <c r="E242" s="6">
        <v>5.38</v>
      </c>
      <c r="F242" s="6">
        <v>0</v>
      </c>
      <c r="G242" s="6">
        <v>49.4</v>
      </c>
      <c r="H242" s="6">
        <f t="shared" si="152"/>
        <v>89711</v>
      </c>
      <c r="I242" s="6">
        <v>1796.3</v>
      </c>
      <c r="J242" s="6">
        <v>1001.2</v>
      </c>
      <c r="K242" s="6">
        <f t="shared" si="151"/>
        <v>795.0999999999999</v>
      </c>
      <c r="L242" s="10">
        <f t="shared" si="153"/>
        <v>0.5573679229527362</v>
      </c>
      <c r="M242" s="6">
        <f t="shared" si="154"/>
        <v>39278</v>
      </c>
      <c r="N242" s="20">
        <f t="shared" si="155"/>
        <v>65752.03815261045</v>
      </c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</row>
    <row r="243" spans="1:88" s="6" customFormat="1" ht="15">
      <c r="A243" s="43">
        <v>499</v>
      </c>
      <c r="B243" s="6" t="s">
        <v>299</v>
      </c>
      <c r="C243" s="6">
        <v>6170</v>
      </c>
      <c r="D243" s="2">
        <v>1818</v>
      </c>
      <c r="E243" s="6">
        <v>3.05</v>
      </c>
      <c r="F243" s="6">
        <v>802</v>
      </c>
      <c r="G243" s="6">
        <v>49.4</v>
      </c>
      <c r="H243" s="6">
        <f t="shared" si="152"/>
        <v>89810</v>
      </c>
      <c r="I243" s="6">
        <v>1799.3</v>
      </c>
      <c r="J243" s="6">
        <v>1003.1</v>
      </c>
      <c r="K243" s="6">
        <f t="shared" si="151"/>
        <v>796.1999999999999</v>
      </c>
      <c r="L243" s="10">
        <f t="shared" si="153"/>
        <v>0.5574945812260323</v>
      </c>
      <c r="M243" s="6">
        <f t="shared" si="154"/>
        <v>39333</v>
      </c>
      <c r="N243" s="20">
        <f t="shared" si="155"/>
        <v>65692.68537074148</v>
      </c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</row>
    <row r="244" spans="1:88" s="6" customFormat="1" ht="15">
      <c r="A244" s="43">
        <v>500</v>
      </c>
      <c r="B244" s="6" t="s">
        <v>303</v>
      </c>
      <c r="C244" s="6">
        <v>6121</v>
      </c>
      <c r="D244" s="2">
        <v>1826</v>
      </c>
      <c r="E244" s="6">
        <v>3.85</v>
      </c>
      <c r="F244" s="6">
        <v>654</v>
      </c>
      <c r="G244" s="6">
        <v>49.4</v>
      </c>
      <c r="H244" s="6">
        <f t="shared" si="152"/>
        <v>90205</v>
      </c>
      <c r="I244" s="6">
        <v>1803.1</v>
      </c>
      <c r="J244" s="6">
        <v>1006.1</v>
      </c>
      <c r="K244" s="6">
        <f t="shared" si="151"/>
        <v>796.9999999999999</v>
      </c>
      <c r="L244" s="10">
        <f t="shared" si="153"/>
        <v>0.55798347290777</v>
      </c>
      <c r="M244" s="6">
        <f t="shared" si="154"/>
        <v>39372</v>
      </c>
      <c r="N244" s="20">
        <f t="shared" si="155"/>
        <v>65849.65</v>
      </c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</row>
    <row r="245" spans="1:88" s="6" customFormat="1" ht="15">
      <c r="A245" s="45">
        <v>505</v>
      </c>
      <c r="B245" s="6" t="s">
        <v>301</v>
      </c>
      <c r="C245" s="6">
        <v>6162</v>
      </c>
      <c r="D245" s="2">
        <v>1843</v>
      </c>
      <c r="E245" s="6">
        <v>5.01</v>
      </c>
      <c r="F245" s="6">
        <v>1</v>
      </c>
      <c r="G245" s="6">
        <v>49.4</v>
      </c>
      <c r="H245" s="6">
        <f t="shared" si="152"/>
        <v>91045</v>
      </c>
      <c r="I245" s="6">
        <v>1815</v>
      </c>
      <c r="J245" s="6">
        <v>1014</v>
      </c>
      <c r="K245" s="6">
        <f aca="true" t="shared" si="156" ref="K245:K250">I245-J245</f>
        <v>801</v>
      </c>
      <c r="L245" s="10">
        <f t="shared" si="153"/>
        <v>0.5586776859504132</v>
      </c>
      <c r="M245" s="6">
        <f t="shared" si="154"/>
        <v>39570</v>
      </c>
      <c r="N245" s="20">
        <f t="shared" si="155"/>
        <v>65804.80198019803</v>
      </c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</row>
    <row r="246" spans="1:88" s="6" customFormat="1" ht="15">
      <c r="A246" s="43">
        <v>507</v>
      </c>
      <c r="B246" s="6" t="s">
        <v>300</v>
      </c>
      <c r="C246" s="6">
        <v>6190</v>
      </c>
      <c r="D246" s="2">
        <v>1852</v>
      </c>
      <c r="E246" s="51">
        <v>5.05</v>
      </c>
      <c r="F246" s="6">
        <v>144</v>
      </c>
      <c r="G246" s="6">
        <v>49.4</v>
      </c>
      <c r="H246" s="6">
        <f t="shared" si="152"/>
        <v>91489</v>
      </c>
      <c r="I246" s="6">
        <v>1823.4</v>
      </c>
      <c r="J246" s="6">
        <v>1019.7</v>
      </c>
      <c r="K246" s="6">
        <f t="shared" si="156"/>
        <v>803.7</v>
      </c>
      <c r="L246" s="10">
        <f t="shared" si="153"/>
        <v>0.5592300098716683</v>
      </c>
      <c r="M246" s="6">
        <f t="shared" si="154"/>
        <v>39703</v>
      </c>
      <c r="N246" s="20">
        <f t="shared" si="155"/>
        <v>65864.86193293886</v>
      </c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</row>
    <row r="247" spans="1:88" s="6" customFormat="1" ht="15">
      <c r="A247" s="43">
        <v>509</v>
      </c>
      <c r="B247" s="6" t="s">
        <v>304</v>
      </c>
      <c r="C247" s="6">
        <v>6214</v>
      </c>
      <c r="D247" s="2">
        <v>1862</v>
      </c>
      <c r="E247" s="6">
        <v>4.88</v>
      </c>
      <c r="F247" s="6">
        <v>511</v>
      </c>
      <c r="G247" s="6">
        <v>49.4</v>
      </c>
      <c r="H247" s="6">
        <f aca="true" t="shared" si="157" ref="H247:H252">ROUNDUP(D247*G247,0)</f>
        <v>91983</v>
      </c>
      <c r="I247" s="6">
        <v>1831.7</v>
      </c>
      <c r="J247" s="6">
        <v>1025.1</v>
      </c>
      <c r="K247" s="6">
        <f t="shared" si="156"/>
        <v>806.6000000000001</v>
      </c>
      <c r="L247" s="10">
        <f aca="true" t="shared" si="158" ref="L247:L252">J247/I247</f>
        <v>0.5596440465141671</v>
      </c>
      <c r="M247" s="6">
        <f aca="true" t="shared" si="159" ref="M247:M252">ROUNDUP(G247*K247,0)</f>
        <v>39847</v>
      </c>
      <c r="N247" s="20">
        <f aca="true" t="shared" si="160" ref="N247:N252">365*H247/A247</f>
        <v>65960.30451866405</v>
      </c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</row>
    <row r="248" spans="1:88" s="6" customFormat="1" ht="15">
      <c r="A248" s="43">
        <v>515</v>
      </c>
      <c r="B248" s="6" t="s">
        <v>305</v>
      </c>
      <c r="C248" s="6">
        <v>6284</v>
      </c>
      <c r="D248" s="2">
        <v>1881</v>
      </c>
      <c r="E248" s="6">
        <v>1.28</v>
      </c>
      <c r="F248" s="6">
        <v>505</v>
      </c>
      <c r="G248" s="6">
        <v>49.4</v>
      </c>
      <c r="H248" s="6">
        <f t="shared" si="157"/>
        <v>92922</v>
      </c>
      <c r="I248" s="6">
        <v>1850.8</v>
      </c>
      <c r="J248" s="6">
        <v>1035.6</v>
      </c>
      <c r="K248" s="6">
        <f t="shared" si="156"/>
        <v>815.2</v>
      </c>
      <c r="L248" s="10">
        <f t="shared" si="158"/>
        <v>0.55954181975362</v>
      </c>
      <c r="M248" s="6">
        <f t="shared" si="159"/>
        <v>40271</v>
      </c>
      <c r="N248" s="20">
        <f t="shared" si="160"/>
        <v>65857.33980582525</v>
      </c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</row>
    <row r="249" spans="1:88" s="6" customFormat="1" ht="15">
      <c r="A249" s="43">
        <v>516</v>
      </c>
      <c r="B249" s="6" t="s">
        <v>306</v>
      </c>
      <c r="C249" s="6">
        <v>6299</v>
      </c>
      <c r="D249" s="2">
        <v>1887</v>
      </c>
      <c r="E249" s="6">
        <v>3.69</v>
      </c>
      <c r="F249" s="6">
        <v>741</v>
      </c>
      <c r="G249" s="6">
        <v>49.4</v>
      </c>
      <c r="H249" s="6">
        <f t="shared" si="157"/>
        <v>93218</v>
      </c>
      <c r="I249" s="6">
        <v>1855.2</v>
      </c>
      <c r="J249" s="6">
        <v>1038.5</v>
      </c>
      <c r="K249" s="6">
        <f t="shared" si="156"/>
        <v>816.7</v>
      </c>
      <c r="L249" s="10">
        <f t="shared" si="158"/>
        <v>0.5597779215178956</v>
      </c>
      <c r="M249" s="6">
        <f t="shared" si="159"/>
        <v>40345</v>
      </c>
      <c r="N249" s="20">
        <f t="shared" si="160"/>
        <v>65939.08914728682</v>
      </c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</row>
    <row r="250" spans="1:88" s="6" customFormat="1" ht="15">
      <c r="A250" s="43">
        <v>521</v>
      </c>
      <c r="B250" s="6" t="s">
        <v>307</v>
      </c>
      <c r="C250" s="6">
        <v>6365</v>
      </c>
      <c r="D250" s="2">
        <v>1915</v>
      </c>
      <c r="E250" s="23">
        <v>5.58</v>
      </c>
      <c r="F250" s="6">
        <v>7</v>
      </c>
      <c r="G250" s="6">
        <v>49.4</v>
      </c>
      <c r="H250" s="6">
        <f t="shared" si="157"/>
        <v>94601</v>
      </c>
      <c r="I250" s="6">
        <v>1870.8</v>
      </c>
      <c r="J250" s="6">
        <v>1054.9</v>
      </c>
      <c r="K250" s="6">
        <f t="shared" si="156"/>
        <v>815.8999999999999</v>
      </c>
      <c r="L250" s="10">
        <f t="shared" si="158"/>
        <v>0.5638764165063075</v>
      </c>
      <c r="M250" s="6">
        <f t="shared" si="159"/>
        <v>40306</v>
      </c>
      <c r="N250" s="20">
        <f t="shared" si="160"/>
        <v>66275.17274472168</v>
      </c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</row>
    <row r="251" spans="1:88" s="6" customFormat="1" ht="15">
      <c r="A251" s="43">
        <v>522</v>
      </c>
      <c r="B251" s="6" t="s">
        <v>308</v>
      </c>
      <c r="C251" s="6">
        <v>6371</v>
      </c>
      <c r="D251" s="2">
        <v>1917</v>
      </c>
      <c r="E251" s="6">
        <v>2.16</v>
      </c>
      <c r="F251" s="23">
        <v>772</v>
      </c>
      <c r="G251" s="6">
        <v>49.4</v>
      </c>
      <c r="H251" s="6">
        <f t="shared" si="157"/>
        <v>94700</v>
      </c>
      <c r="I251" s="6">
        <v>1875.1</v>
      </c>
      <c r="J251" s="6">
        <v>1056.1</v>
      </c>
      <c r="K251" s="6">
        <f aca="true" t="shared" si="161" ref="K251:K256">I251-J251</f>
        <v>819</v>
      </c>
      <c r="L251" s="10">
        <f t="shared" si="158"/>
        <v>0.5632232947576129</v>
      </c>
      <c r="M251" s="6">
        <f t="shared" si="159"/>
        <v>40459</v>
      </c>
      <c r="N251" s="20">
        <f t="shared" si="160"/>
        <v>66217.43295019158</v>
      </c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</row>
    <row r="252" spans="1:88" s="6" customFormat="1" ht="15">
      <c r="A252" s="43">
        <v>523</v>
      </c>
      <c r="B252" s="6" t="s">
        <v>309</v>
      </c>
      <c r="C252" s="6">
        <v>6384</v>
      </c>
      <c r="D252" s="2">
        <v>1922</v>
      </c>
      <c r="E252" s="6">
        <v>2.4</v>
      </c>
      <c r="F252" s="6">
        <v>753</v>
      </c>
      <c r="G252" s="6">
        <v>49.4</v>
      </c>
      <c r="H252" s="6">
        <f t="shared" si="157"/>
        <v>94947</v>
      </c>
      <c r="I252" s="6">
        <v>1880</v>
      </c>
      <c r="J252" s="6">
        <v>1058.6</v>
      </c>
      <c r="K252" s="6">
        <f t="shared" si="161"/>
        <v>821.4000000000001</v>
      </c>
      <c r="L252" s="10">
        <f t="shared" si="158"/>
        <v>0.5630851063829787</v>
      </c>
      <c r="M252" s="6">
        <f t="shared" si="159"/>
        <v>40578</v>
      </c>
      <c r="N252" s="20">
        <f t="shared" si="160"/>
        <v>66263.20267686424</v>
      </c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</row>
    <row r="253" spans="1:88" s="6" customFormat="1" ht="15">
      <c r="A253" s="43">
        <v>527</v>
      </c>
      <c r="B253" s="6" t="s">
        <v>310</v>
      </c>
      <c r="C253" s="6">
        <v>6437</v>
      </c>
      <c r="D253" s="2">
        <v>1940</v>
      </c>
      <c r="E253" s="6">
        <v>4.64</v>
      </c>
      <c r="F253" s="6">
        <v>0</v>
      </c>
      <c r="G253" s="6">
        <v>49.4</v>
      </c>
      <c r="H253" s="6">
        <f aca="true" t="shared" si="162" ref="H253:H258">ROUNDUP(D253*G253,0)</f>
        <v>95836</v>
      </c>
      <c r="I253" s="6">
        <v>1891</v>
      </c>
      <c r="J253" s="6">
        <v>1069</v>
      </c>
      <c r="K253" s="6">
        <f t="shared" si="161"/>
        <v>822</v>
      </c>
      <c r="L253" s="10">
        <f aca="true" t="shared" si="163" ref="L253:L258">J253/I253</f>
        <v>0.565309360126917</v>
      </c>
      <c r="M253" s="6">
        <f aca="true" t="shared" si="164" ref="M253:M258">ROUNDUP(G253*K253,0)</f>
        <v>40607</v>
      </c>
      <c r="N253" s="20">
        <f aca="true" t="shared" si="165" ref="N253:N258">365*H253/A253</f>
        <v>66375.97722960151</v>
      </c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</row>
    <row r="254" spans="1:88" s="6" customFormat="1" ht="15">
      <c r="A254" s="45">
        <v>535</v>
      </c>
      <c r="B254" s="6" t="s">
        <v>311</v>
      </c>
      <c r="C254" s="6">
        <v>6519</v>
      </c>
      <c r="D254" s="2">
        <v>1972</v>
      </c>
      <c r="E254" s="6">
        <v>0</v>
      </c>
      <c r="F254" s="6">
        <v>3</v>
      </c>
      <c r="G254" s="6">
        <v>49.4</v>
      </c>
      <c r="H254" s="6">
        <f t="shared" si="162"/>
        <v>97417</v>
      </c>
      <c r="I254" s="6">
        <v>1915.2</v>
      </c>
      <c r="J254" s="6">
        <v>1088.3</v>
      </c>
      <c r="K254" s="6">
        <f t="shared" si="161"/>
        <v>826.9000000000001</v>
      </c>
      <c r="L254" s="10">
        <f t="shared" si="163"/>
        <v>0.5682435254803675</v>
      </c>
      <c r="M254" s="6">
        <f t="shared" si="164"/>
        <v>40849</v>
      </c>
      <c r="N254" s="20">
        <f t="shared" si="165"/>
        <v>66462.06542056074</v>
      </c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</row>
    <row r="255" spans="1:88" s="6" customFormat="1" ht="15">
      <c r="A255" s="43">
        <v>543</v>
      </c>
      <c r="B255" s="6" t="s">
        <v>312</v>
      </c>
      <c r="C255" s="6">
        <v>6609</v>
      </c>
      <c r="D255" s="2">
        <v>2007</v>
      </c>
      <c r="E255" s="6">
        <v>0.01</v>
      </c>
      <c r="F255" s="6">
        <v>36</v>
      </c>
      <c r="G255" s="6">
        <v>49.4</v>
      </c>
      <c r="H255" s="6">
        <f t="shared" si="162"/>
        <v>99146</v>
      </c>
      <c r="I255" s="6">
        <v>1938.2</v>
      </c>
      <c r="J255" s="6">
        <v>1110.9</v>
      </c>
      <c r="K255" s="6">
        <f t="shared" si="161"/>
        <v>827.3</v>
      </c>
      <c r="L255" s="10">
        <f t="shared" si="163"/>
        <v>0.5731606645341039</v>
      </c>
      <c r="M255" s="6">
        <f t="shared" si="164"/>
        <v>40869</v>
      </c>
      <c r="N255" s="20">
        <f t="shared" si="165"/>
        <v>66645.10128913444</v>
      </c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</row>
    <row r="256" spans="1:88" s="6" customFormat="1" ht="15">
      <c r="A256" s="43">
        <v>543</v>
      </c>
      <c r="B256" s="6" t="s">
        <v>314</v>
      </c>
      <c r="C256" s="6">
        <v>6630</v>
      </c>
      <c r="D256" s="2">
        <v>2012</v>
      </c>
      <c r="E256" s="6">
        <v>2.2</v>
      </c>
      <c r="F256" s="6">
        <v>0</v>
      </c>
      <c r="G256" s="6">
        <v>49.4</v>
      </c>
      <c r="H256" s="6">
        <f t="shared" si="162"/>
        <v>99393</v>
      </c>
      <c r="I256" s="6">
        <v>1943.6</v>
      </c>
      <c r="J256" s="6">
        <v>1113.1</v>
      </c>
      <c r="K256" s="6">
        <f t="shared" si="161"/>
        <v>830.5</v>
      </c>
      <c r="L256" s="10">
        <f t="shared" si="163"/>
        <v>0.5727001440625643</v>
      </c>
      <c r="M256" s="6">
        <f t="shared" si="164"/>
        <v>41027</v>
      </c>
      <c r="N256" s="20">
        <f t="shared" si="165"/>
        <v>66811.13259668509</v>
      </c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</row>
    <row r="257" spans="1:88" s="6" customFormat="1" ht="15">
      <c r="A257" s="43">
        <v>548</v>
      </c>
      <c r="B257" s="6" t="s">
        <v>315</v>
      </c>
      <c r="C257" s="6">
        <v>6672</v>
      </c>
      <c r="D257" s="2">
        <v>2024</v>
      </c>
      <c r="E257" s="51">
        <v>4.2</v>
      </c>
      <c r="F257" s="6">
        <v>100</v>
      </c>
      <c r="G257" s="6">
        <v>49.4</v>
      </c>
      <c r="H257" s="6">
        <f t="shared" si="162"/>
        <v>99986</v>
      </c>
      <c r="I257" s="6">
        <v>1955.2</v>
      </c>
      <c r="J257" s="6">
        <v>1120</v>
      </c>
      <c r="K257" s="6">
        <f aca="true" t="shared" si="166" ref="K257:K263">I257-J257</f>
        <v>835.2</v>
      </c>
      <c r="L257" s="10">
        <f t="shared" si="163"/>
        <v>0.5728314238952537</v>
      </c>
      <c r="M257" s="6">
        <f t="shared" si="164"/>
        <v>41259</v>
      </c>
      <c r="N257" s="20">
        <f t="shared" si="165"/>
        <v>66596.51459854015</v>
      </c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</row>
    <row r="258" spans="1:88" s="6" customFormat="1" ht="15">
      <c r="A258" s="43">
        <v>551</v>
      </c>
      <c r="B258" s="6" t="s">
        <v>316</v>
      </c>
      <c r="C258" s="6">
        <v>6699</v>
      </c>
      <c r="D258" s="2">
        <v>2035</v>
      </c>
      <c r="E258" s="6">
        <v>3.08</v>
      </c>
      <c r="F258" s="15">
        <v>827</v>
      </c>
      <c r="G258" s="6">
        <v>49.4</v>
      </c>
      <c r="H258" s="6">
        <f t="shared" si="162"/>
        <v>100529</v>
      </c>
      <c r="I258" s="6">
        <v>1965.6</v>
      </c>
      <c r="J258" s="6">
        <v>1126.7</v>
      </c>
      <c r="K258" s="6">
        <f t="shared" si="166"/>
        <v>838.8999999999999</v>
      </c>
      <c r="L258" s="10">
        <f t="shared" si="163"/>
        <v>0.5732091982091982</v>
      </c>
      <c r="M258" s="6">
        <f t="shared" si="164"/>
        <v>41442</v>
      </c>
      <c r="N258" s="20">
        <f t="shared" si="165"/>
        <v>66593.62068965517</v>
      </c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</row>
    <row r="259" spans="1:88" s="6" customFormat="1" ht="15">
      <c r="A259" s="43">
        <v>558</v>
      </c>
      <c r="B259" s="6" t="s">
        <v>317</v>
      </c>
      <c r="C259" s="6">
        <v>6770</v>
      </c>
      <c r="D259" s="2">
        <v>2056</v>
      </c>
      <c r="E259" s="6">
        <v>0.12</v>
      </c>
      <c r="F259" s="6">
        <v>210</v>
      </c>
      <c r="G259" s="6">
        <v>49.4</v>
      </c>
      <c r="H259" s="6">
        <f aca="true" t="shared" si="167" ref="H259:H264">ROUNDUP(D259*G259,0)</f>
        <v>101567</v>
      </c>
      <c r="I259" s="6">
        <v>1991.1</v>
      </c>
      <c r="J259" s="6">
        <v>1139.4</v>
      </c>
      <c r="K259" s="6">
        <f t="shared" si="166"/>
        <v>851.6999999999998</v>
      </c>
      <c r="L259" s="10">
        <f aca="true" t="shared" si="168" ref="L259:L264">J259/I259</f>
        <v>0.5722464969112552</v>
      </c>
      <c r="M259" s="6">
        <f aca="true" t="shared" si="169" ref="M259:M264">ROUNDUP(G259*K259,0)</f>
        <v>42074</v>
      </c>
      <c r="N259" s="20">
        <f aca="true" t="shared" si="170" ref="N259:N264">365*H259/A259</f>
        <v>66437.1953405018</v>
      </c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</row>
    <row r="260" spans="1:88" s="6" customFormat="1" ht="15">
      <c r="A260" s="43">
        <v>564</v>
      </c>
      <c r="B260" s="6" t="s">
        <v>318</v>
      </c>
      <c r="C260" s="6">
        <v>6826</v>
      </c>
      <c r="D260" s="2">
        <v>2068</v>
      </c>
      <c r="E260" s="6">
        <v>1.76</v>
      </c>
      <c r="F260" s="6">
        <v>631</v>
      </c>
      <c r="G260" s="6">
        <v>49.4</v>
      </c>
      <c r="H260" s="6">
        <f t="shared" si="167"/>
        <v>102160</v>
      </c>
      <c r="I260" s="6">
        <v>2017.5</v>
      </c>
      <c r="J260" s="6">
        <v>1145.9</v>
      </c>
      <c r="K260" s="6">
        <f t="shared" si="166"/>
        <v>871.5999999999999</v>
      </c>
      <c r="L260" s="10">
        <f t="shared" si="168"/>
        <v>0.5679801734820322</v>
      </c>
      <c r="M260" s="6">
        <f t="shared" si="169"/>
        <v>43058</v>
      </c>
      <c r="N260" s="20">
        <f t="shared" si="170"/>
        <v>66114.18439716312</v>
      </c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</row>
    <row r="261" spans="1:88" s="6" customFormat="1" ht="15">
      <c r="A261" s="43">
        <v>565</v>
      </c>
      <c r="B261" s="6" t="s">
        <v>319</v>
      </c>
      <c r="C261" s="6">
        <v>6837</v>
      </c>
      <c r="D261" s="2">
        <v>2072</v>
      </c>
      <c r="E261" s="6">
        <v>2.34</v>
      </c>
      <c r="F261" s="6">
        <v>668</v>
      </c>
      <c r="G261" s="6">
        <v>49.4</v>
      </c>
      <c r="H261" s="6">
        <f t="shared" si="167"/>
        <v>102357</v>
      </c>
      <c r="I261" s="6">
        <v>2022.3</v>
      </c>
      <c r="J261" s="6">
        <v>1148.6</v>
      </c>
      <c r="K261" s="6">
        <f t="shared" si="166"/>
        <v>873.7</v>
      </c>
      <c r="L261" s="10">
        <f t="shared" si="168"/>
        <v>0.5679671660980072</v>
      </c>
      <c r="M261" s="6">
        <f t="shared" si="169"/>
        <v>43161</v>
      </c>
      <c r="N261" s="20">
        <f t="shared" si="170"/>
        <v>66124.43362831858</v>
      </c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</row>
    <row r="262" spans="1:88" s="6" customFormat="1" ht="15">
      <c r="A262" s="45">
        <v>566</v>
      </c>
      <c r="B262" s="6" t="s">
        <v>321</v>
      </c>
      <c r="C262" s="6">
        <v>6850</v>
      </c>
      <c r="D262" s="2">
        <v>2077</v>
      </c>
      <c r="E262" s="6">
        <v>3.18</v>
      </c>
      <c r="F262" s="6">
        <v>668</v>
      </c>
      <c r="G262" s="6">
        <v>49.4</v>
      </c>
      <c r="H262" s="6">
        <f t="shared" si="167"/>
        <v>102604</v>
      </c>
      <c r="I262" s="6">
        <v>2026.5</v>
      </c>
      <c r="J262" s="6">
        <v>1149.6</v>
      </c>
      <c r="K262" s="6">
        <f t="shared" si="166"/>
        <v>876.9000000000001</v>
      </c>
      <c r="L262" s="10">
        <f t="shared" si="168"/>
        <v>0.5672834937083642</v>
      </c>
      <c r="M262" s="6">
        <f t="shared" si="169"/>
        <v>43319</v>
      </c>
      <c r="N262" s="20">
        <f t="shared" si="170"/>
        <v>66166.89045936396</v>
      </c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</row>
    <row r="263" spans="1:88" s="6" customFormat="1" ht="15">
      <c r="A263" s="43">
        <v>572</v>
      </c>
      <c r="B263" s="6" t="s">
        <v>322</v>
      </c>
      <c r="C263" s="6">
        <v>6907</v>
      </c>
      <c r="D263" s="2">
        <v>2095</v>
      </c>
      <c r="E263" s="23">
        <v>3.51</v>
      </c>
      <c r="F263" s="6">
        <v>1</v>
      </c>
      <c r="G263" s="6">
        <v>49.4</v>
      </c>
      <c r="H263" s="6">
        <f t="shared" si="167"/>
        <v>103493</v>
      </c>
      <c r="I263" s="6">
        <v>2048.5</v>
      </c>
      <c r="J263" s="6">
        <v>1159.8</v>
      </c>
      <c r="K263" s="6">
        <f t="shared" si="166"/>
        <v>888.7</v>
      </c>
      <c r="L263" s="10">
        <f t="shared" si="168"/>
        <v>0.5661703685623627</v>
      </c>
      <c r="M263" s="6">
        <f t="shared" si="169"/>
        <v>43902</v>
      </c>
      <c r="N263" s="20">
        <f t="shared" si="170"/>
        <v>66040.11363636363</v>
      </c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</row>
    <row r="264" spans="1:88" s="6" customFormat="1" ht="15">
      <c r="A264" s="43">
        <v>578</v>
      </c>
      <c r="B264" s="6" t="s">
        <v>323</v>
      </c>
      <c r="C264" s="6">
        <v>6960</v>
      </c>
      <c r="D264" s="2">
        <v>2113</v>
      </c>
      <c r="E264" s="6">
        <v>3.36</v>
      </c>
      <c r="F264" s="6">
        <v>433</v>
      </c>
      <c r="G264" s="6">
        <v>49.4</v>
      </c>
      <c r="H264" s="6">
        <f t="shared" si="167"/>
        <v>104383</v>
      </c>
      <c r="I264" s="6">
        <v>2065.8</v>
      </c>
      <c r="J264" s="6">
        <v>1170.7</v>
      </c>
      <c r="K264" s="6">
        <f aca="true" t="shared" si="171" ref="K264:K269">I264-J264</f>
        <v>895.1000000000001</v>
      </c>
      <c r="L264" s="10">
        <f t="shared" si="168"/>
        <v>0.5667053925839868</v>
      </c>
      <c r="M264" s="6">
        <f t="shared" si="169"/>
        <v>44218</v>
      </c>
      <c r="N264" s="20">
        <f t="shared" si="170"/>
        <v>65916.60034602076</v>
      </c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</row>
    <row r="265" spans="1:88" s="6" customFormat="1" ht="15">
      <c r="A265" s="43">
        <v>579</v>
      </c>
      <c r="B265" s="6" t="s">
        <v>324</v>
      </c>
      <c r="C265" s="6">
        <v>6968</v>
      </c>
      <c r="D265" s="2">
        <v>2116</v>
      </c>
      <c r="E265" s="6">
        <v>2.15</v>
      </c>
      <c r="F265" s="23">
        <v>658</v>
      </c>
      <c r="G265" s="6">
        <v>49.4</v>
      </c>
      <c r="H265" s="6">
        <f aca="true" t="shared" si="172" ref="H265:H270">ROUNDUP(D265*G265,0)</f>
        <v>104531</v>
      </c>
      <c r="I265" s="6">
        <v>2069.1</v>
      </c>
      <c r="J265" s="6">
        <v>1172</v>
      </c>
      <c r="K265" s="6">
        <f t="shared" si="171"/>
        <v>897.0999999999999</v>
      </c>
      <c r="L265" s="10">
        <f aca="true" t="shared" si="173" ref="L265:L270">J265/I265</f>
        <v>0.5664298487264995</v>
      </c>
      <c r="M265" s="6">
        <f aca="true" t="shared" si="174" ref="M265:M270">ROUNDUP(G265*K265,0)</f>
        <v>44317</v>
      </c>
      <c r="N265" s="20">
        <f aca="true" t="shared" si="175" ref="N265:N270">365*H265/A265</f>
        <v>65896.05354058722</v>
      </c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</row>
    <row r="266" spans="1:88" s="6" customFormat="1" ht="15">
      <c r="A266" s="43">
        <v>585</v>
      </c>
      <c r="B266" s="6" t="s">
        <v>325</v>
      </c>
      <c r="C266" s="6">
        <v>7023</v>
      </c>
      <c r="D266" s="2">
        <v>2129</v>
      </c>
      <c r="E266" s="6">
        <v>0.08</v>
      </c>
      <c r="F266" s="6">
        <v>2</v>
      </c>
      <c r="G266" s="6">
        <v>49.4</v>
      </c>
      <c r="H266" s="6">
        <f t="shared" si="172"/>
        <v>105173</v>
      </c>
      <c r="I266" s="6">
        <v>2089.7</v>
      </c>
      <c r="J266" s="6">
        <v>1180.6</v>
      </c>
      <c r="K266" s="6">
        <f t="shared" si="171"/>
        <v>909.0999999999999</v>
      </c>
      <c r="L266" s="10">
        <f t="shared" si="173"/>
        <v>0.5649614777240752</v>
      </c>
      <c r="M266" s="6">
        <f t="shared" si="174"/>
        <v>44910</v>
      </c>
      <c r="N266" s="20">
        <f t="shared" si="175"/>
        <v>65620.76068376069</v>
      </c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</row>
    <row r="267" spans="1:88" s="6" customFormat="1" ht="15">
      <c r="A267" s="43">
        <v>586</v>
      </c>
      <c r="B267" s="6" t="s">
        <v>326</v>
      </c>
      <c r="C267" s="6">
        <v>7027</v>
      </c>
      <c r="D267" s="2">
        <v>2129</v>
      </c>
      <c r="E267" s="6">
        <v>0.03</v>
      </c>
      <c r="F267" s="6">
        <v>18</v>
      </c>
      <c r="G267" s="6">
        <v>49.4</v>
      </c>
      <c r="H267" s="6">
        <f t="shared" si="172"/>
        <v>105173</v>
      </c>
      <c r="I267" s="6">
        <v>2095.5</v>
      </c>
      <c r="J267" s="6">
        <v>1180.6</v>
      </c>
      <c r="K267" s="6">
        <f t="shared" si="171"/>
        <v>914.9000000000001</v>
      </c>
      <c r="L267" s="10">
        <f t="shared" si="173"/>
        <v>0.5633977570985444</v>
      </c>
      <c r="M267" s="6">
        <f t="shared" si="174"/>
        <v>45197</v>
      </c>
      <c r="N267" s="20">
        <f t="shared" si="175"/>
        <v>65508.77986348123</v>
      </c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</row>
    <row r="268" spans="1:88" s="6" customFormat="1" ht="15">
      <c r="A268" s="45">
        <v>596</v>
      </c>
      <c r="B268" s="6" t="s">
        <v>328</v>
      </c>
      <c r="C268" s="6">
        <v>7098</v>
      </c>
      <c r="D268" s="2">
        <v>2135</v>
      </c>
      <c r="E268" s="6">
        <v>0.03</v>
      </c>
      <c r="F268" s="6">
        <v>18</v>
      </c>
      <c r="G268" s="6">
        <v>49.4</v>
      </c>
      <c r="H268" s="6">
        <f t="shared" si="172"/>
        <v>105469</v>
      </c>
      <c r="I268" s="6">
        <v>2138</v>
      </c>
      <c r="J268" s="6">
        <v>1182.2</v>
      </c>
      <c r="K268" s="6">
        <f t="shared" si="171"/>
        <v>955.8</v>
      </c>
      <c r="L268" s="10">
        <f t="shared" si="173"/>
        <v>0.5529466791393827</v>
      </c>
      <c r="M268" s="6">
        <f t="shared" si="174"/>
        <v>47217</v>
      </c>
      <c r="N268" s="20">
        <f t="shared" si="175"/>
        <v>64590.9144295302</v>
      </c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</row>
    <row r="269" spans="1:88" s="6" customFormat="1" ht="15">
      <c r="A269" s="43">
        <v>600</v>
      </c>
      <c r="B269" s="6" t="s">
        <v>329</v>
      </c>
      <c r="C269" s="6">
        <v>7129</v>
      </c>
      <c r="D269" s="2">
        <v>2136</v>
      </c>
      <c r="E269" s="6">
        <v>0.1</v>
      </c>
      <c r="F269" s="6">
        <v>62</v>
      </c>
      <c r="G269" s="6">
        <v>49.4</v>
      </c>
      <c r="H269" s="6">
        <f t="shared" si="172"/>
        <v>105519</v>
      </c>
      <c r="I269" s="6">
        <v>2157.8</v>
      </c>
      <c r="J269" s="6">
        <v>1182.9</v>
      </c>
      <c r="K269" s="6">
        <f t="shared" si="171"/>
        <v>974.9000000000001</v>
      </c>
      <c r="L269" s="10">
        <f t="shared" si="173"/>
        <v>0.5481972379275187</v>
      </c>
      <c r="M269" s="6">
        <f t="shared" si="174"/>
        <v>48161</v>
      </c>
      <c r="N269" s="20">
        <f t="shared" si="175"/>
        <v>64190.725</v>
      </c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</row>
    <row r="270" spans="1:88" s="6" customFormat="1" ht="15">
      <c r="A270" s="43">
        <v>606</v>
      </c>
      <c r="B270" s="6" t="s">
        <v>331</v>
      </c>
      <c r="C270" s="6">
        <v>7179</v>
      </c>
      <c r="D270" s="2">
        <v>2146</v>
      </c>
      <c r="E270" s="6">
        <v>0.31</v>
      </c>
      <c r="F270" s="6">
        <v>0</v>
      </c>
      <c r="G270" s="6">
        <v>49.4</v>
      </c>
      <c r="H270" s="6">
        <f t="shared" si="172"/>
        <v>106013</v>
      </c>
      <c r="I270" s="6">
        <v>2180.6</v>
      </c>
      <c r="J270" s="6">
        <v>1188.9</v>
      </c>
      <c r="K270" s="6">
        <f aca="true" t="shared" si="176" ref="K270:K275">I270-J270</f>
        <v>991.6999999999998</v>
      </c>
      <c r="L270" s="10">
        <f t="shared" si="173"/>
        <v>0.5452169127763001</v>
      </c>
      <c r="M270" s="6">
        <f t="shared" si="174"/>
        <v>48990</v>
      </c>
      <c r="N270" s="20">
        <f t="shared" si="175"/>
        <v>63852.714521452144</v>
      </c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</row>
    <row r="271" spans="1:88" s="6" customFormat="1" ht="15">
      <c r="A271" s="43">
        <v>612</v>
      </c>
      <c r="B271" s="6" t="s">
        <v>332</v>
      </c>
      <c r="C271" s="6">
        <v>7220</v>
      </c>
      <c r="D271" s="2">
        <v>2150</v>
      </c>
      <c r="E271" s="6">
        <v>2.18</v>
      </c>
      <c r="F271" s="6">
        <v>506</v>
      </c>
      <c r="G271" s="6">
        <v>49.4</v>
      </c>
      <c r="H271" s="6">
        <f aca="true" t="shared" si="177" ref="H271:H276">ROUNDUP(D271*G271,0)</f>
        <v>106210</v>
      </c>
      <c r="I271" s="6">
        <v>2203.9</v>
      </c>
      <c r="J271" s="6">
        <v>1190.7</v>
      </c>
      <c r="K271" s="6">
        <f t="shared" si="176"/>
        <v>1013.2</v>
      </c>
      <c r="L271" s="10">
        <f aca="true" t="shared" si="178" ref="L271:L276">J271/I271</f>
        <v>0.5402695222106266</v>
      </c>
      <c r="M271" s="6">
        <f aca="true" t="shared" si="179" ref="M271:M276">ROUNDUP(G271*K271,0)</f>
        <v>50053</v>
      </c>
      <c r="N271" s="20">
        <f aca="true" t="shared" si="180" ref="N271:N276">365*H271/A271</f>
        <v>63344.19934640523</v>
      </c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</row>
    <row r="272" spans="1:88" s="6" customFormat="1" ht="15">
      <c r="A272" s="43">
        <v>614</v>
      </c>
      <c r="B272" s="6" t="s">
        <v>333</v>
      </c>
      <c r="C272" s="6">
        <v>7235</v>
      </c>
      <c r="D272" s="2">
        <v>2153</v>
      </c>
      <c r="E272" s="23">
        <v>2.52</v>
      </c>
      <c r="F272" s="6">
        <v>538</v>
      </c>
      <c r="G272" s="6">
        <v>49.4</v>
      </c>
      <c r="H272" s="6">
        <f t="shared" si="177"/>
        <v>106359</v>
      </c>
      <c r="I272" s="6">
        <v>2214</v>
      </c>
      <c r="J272" s="6">
        <v>1192</v>
      </c>
      <c r="K272" s="6">
        <f t="shared" si="176"/>
        <v>1022</v>
      </c>
      <c r="L272" s="10">
        <f t="shared" si="178"/>
        <v>0.5383920505871725</v>
      </c>
      <c r="M272" s="6">
        <f t="shared" si="179"/>
        <v>50487</v>
      </c>
      <c r="N272" s="20">
        <f t="shared" si="180"/>
        <v>63226.44136807817</v>
      </c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</row>
    <row r="273" spans="1:88" s="6" customFormat="1" ht="15">
      <c r="A273" s="43">
        <v>619</v>
      </c>
      <c r="B273" s="6" t="s">
        <v>334</v>
      </c>
      <c r="C273" s="6">
        <v>7272</v>
      </c>
      <c r="D273" s="2">
        <v>2156</v>
      </c>
      <c r="E273" s="6">
        <v>0.25</v>
      </c>
      <c r="F273" s="6">
        <v>43</v>
      </c>
      <c r="G273" s="6">
        <v>49.4</v>
      </c>
      <c r="H273" s="6">
        <f t="shared" si="177"/>
        <v>106507</v>
      </c>
      <c r="I273" s="6">
        <v>2232.8</v>
      </c>
      <c r="J273" s="6">
        <v>1193</v>
      </c>
      <c r="K273" s="6">
        <f t="shared" si="176"/>
        <v>1039.8000000000002</v>
      </c>
      <c r="L273" s="10">
        <f t="shared" si="178"/>
        <v>0.5343067001074883</v>
      </c>
      <c r="M273" s="6">
        <f t="shared" si="179"/>
        <v>51367</v>
      </c>
      <c r="N273" s="20">
        <f t="shared" si="180"/>
        <v>62802.99676898223</v>
      </c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</row>
    <row r="274" spans="1:88" s="6" customFormat="1" ht="15">
      <c r="A274" s="45">
        <v>627</v>
      </c>
      <c r="B274" s="6" t="s">
        <v>335</v>
      </c>
      <c r="C274" s="6">
        <v>7320</v>
      </c>
      <c r="D274" s="2">
        <v>2159</v>
      </c>
      <c r="E274" s="6">
        <v>1.2</v>
      </c>
      <c r="F274" s="51">
        <v>669</v>
      </c>
      <c r="G274" s="6">
        <v>49.4</v>
      </c>
      <c r="H274" s="6">
        <f t="shared" si="177"/>
        <v>106655</v>
      </c>
      <c r="I274" s="6">
        <v>2273.2</v>
      </c>
      <c r="J274" s="6">
        <v>1193.5</v>
      </c>
      <c r="K274" s="6">
        <f t="shared" si="176"/>
        <v>1079.6999999999998</v>
      </c>
      <c r="L274" s="10">
        <f t="shared" si="178"/>
        <v>0.5250307935949323</v>
      </c>
      <c r="M274" s="6">
        <f t="shared" si="179"/>
        <v>53338</v>
      </c>
      <c r="N274" s="20">
        <f t="shared" si="180"/>
        <v>62087.83891547049</v>
      </c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</row>
    <row r="275" spans="1:88" s="6" customFormat="1" ht="15">
      <c r="A275" s="43">
        <v>629</v>
      </c>
      <c r="B275" s="6" t="s">
        <v>336</v>
      </c>
      <c r="C275" s="6">
        <v>7334</v>
      </c>
      <c r="D275" s="2">
        <v>2161</v>
      </c>
      <c r="E275" s="6">
        <v>0.16</v>
      </c>
      <c r="F275" s="6">
        <v>368</v>
      </c>
      <c r="G275" s="6">
        <v>49.4</v>
      </c>
      <c r="H275" s="6">
        <f t="shared" si="177"/>
        <v>106754</v>
      </c>
      <c r="I275" s="6">
        <v>2279.9</v>
      </c>
      <c r="J275" s="6">
        <v>1194.9</v>
      </c>
      <c r="K275" s="6">
        <f t="shared" si="176"/>
        <v>1085</v>
      </c>
      <c r="L275" s="10">
        <f t="shared" si="178"/>
        <v>0.5241019342953639</v>
      </c>
      <c r="M275" s="6">
        <f t="shared" si="179"/>
        <v>53599</v>
      </c>
      <c r="N275" s="20">
        <f t="shared" si="180"/>
        <v>61947.869634340226</v>
      </c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</row>
    <row r="276" spans="1:88" s="6" customFormat="1" ht="15">
      <c r="A276" s="43">
        <v>635</v>
      </c>
      <c r="B276" s="6" t="s">
        <v>337</v>
      </c>
      <c r="C276" s="6">
        <v>7388</v>
      </c>
      <c r="D276" s="2">
        <v>2172</v>
      </c>
      <c r="E276" s="6">
        <v>1.02</v>
      </c>
      <c r="F276" s="6">
        <v>0</v>
      </c>
      <c r="G276" s="6">
        <v>49.4</v>
      </c>
      <c r="H276" s="6">
        <f t="shared" si="177"/>
        <v>107297</v>
      </c>
      <c r="I276" s="6">
        <v>2299.9</v>
      </c>
      <c r="J276" s="6">
        <v>1200.2</v>
      </c>
      <c r="K276" s="6">
        <f aca="true" t="shared" si="181" ref="K276:K281">I276-J276</f>
        <v>1099.7</v>
      </c>
      <c r="L276" s="10">
        <f t="shared" si="178"/>
        <v>0.5218487760337406</v>
      </c>
      <c r="M276" s="6">
        <f t="shared" si="179"/>
        <v>54326</v>
      </c>
      <c r="N276" s="20">
        <f t="shared" si="180"/>
        <v>61674.65354330709</v>
      </c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</row>
    <row r="277" spans="1:88" s="6" customFormat="1" ht="15">
      <c r="A277" s="43">
        <v>641</v>
      </c>
      <c r="B277" s="6" t="s">
        <v>341</v>
      </c>
      <c r="C277" s="6">
        <v>7432</v>
      </c>
      <c r="D277" s="2">
        <v>2183</v>
      </c>
      <c r="E277" s="6">
        <v>1.31</v>
      </c>
      <c r="F277" s="6">
        <v>703</v>
      </c>
      <c r="G277" s="6">
        <v>49.4</v>
      </c>
      <c r="H277" s="6">
        <f aca="true" t="shared" si="182" ref="H277:H282">ROUNDUP(D277*G277,0)</f>
        <v>107841</v>
      </c>
      <c r="I277" s="6">
        <v>2319.4</v>
      </c>
      <c r="J277" s="6">
        <v>1207.4</v>
      </c>
      <c r="K277" s="6">
        <f t="shared" si="181"/>
        <v>1112</v>
      </c>
      <c r="L277" s="10">
        <f aca="true" t="shared" si="183" ref="L277:L282">J277/I277</f>
        <v>0.5205656635336725</v>
      </c>
      <c r="M277" s="6">
        <f aca="true" t="shared" si="184" ref="M277:M282">ROUNDUP(G277*K277,0)</f>
        <v>54933</v>
      </c>
      <c r="N277" s="20">
        <f aca="true" t="shared" si="185" ref="N277:N282">365*H277/A277</f>
        <v>61407.121684867394</v>
      </c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</row>
    <row r="278" spans="1:88" s="6" customFormat="1" ht="15">
      <c r="A278" s="43">
        <v>648</v>
      </c>
      <c r="B278" s="6" t="s">
        <v>342</v>
      </c>
      <c r="C278" s="6">
        <v>7489</v>
      </c>
      <c r="D278" s="2">
        <v>2192</v>
      </c>
      <c r="E278" s="23">
        <v>2.18</v>
      </c>
      <c r="F278" s="15">
        <v>728</v>
      </c>
      <c r="G278" s="6">
        <v>49.4</v>
      </c>
      <c r="H278" s="6">
        <f t="shared" si="182"/>
        <v>108285</v>
      </c>
      <c r="I278" s="6">
        <v>2345.1</v>
      </c>
      <c r="J278" s="6">
        <v>1211.6</v>
      </c>
      <c r="K278" s="6">
        <f t="shared" si="181"/>
        <v>1133.5</v>
      </c>
      <c r="L278" s="10">
        <f t="shared" si="183"/>
        <v>0.5166517419299816</v>
      </c>
      <c r="M278" s="6">
        <f t="shared" si="184"/>
        <v>55995</v>
      </c>
      <c r="N278" s="20">
        <f t="shared" si="185"/>
        <v>60993.86574074074</v>
      </c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</row>
    <row r="279" spans="1:88" s="6" customFormat="1" ht="15">
      <c r="A279" s="43">
        <v>649</v>
      </c>
      <c r="B279" s="6" t="s">
        <v>343</v>
      </c>
      <c r="C279" s="6">
        <v>7498</v>
      </c>
      <c r="D279" s="2">
        <v>2195</v>
      </c>
      <c r="E279" s="6">
        <v>2.06</v>
      </c>
      <c r="F279" s="6">
        <v>683</v>
      </c>
      <c r="G279" s="6">
        <v>49.4</v>
      </c>
      <c r="H279" s="6">
        <f t="shared" si="182"/>
        <v>108433</v>
      </c>
      <c r="I279" s="6">
        <v>2348.9</v>
      </c>
      <c r="J279" s="6">
        <v>1214</v>
      </c>
      <c r="K279" s="6">
        <f t="shared" si="181"/>
        <v>1134.9</v>
      </c>
      <c r="L279" s="10">
        <f t="shared" si="183"/>
        <v>0.5168376686959854</v>
      </c>
      <c r="M279" s="6">
        <f t="shared" si="184"/>
        <v>56065</v>
      </c>
      <c r="N279" s="20">
        <f t="shared" si="185"/>
        <v>60983.120184899846</v>
      </c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</row>
    <row r="280" spans="1:88" s="6" customFormat="1" ht="15">
      <c r="A280" s="45">
        <v>658</v>
      </c>
      <c r="B280" s="6" t="s">
        <v>350</v>
      </c>
      <c r="C280" s="6">
        <v>7580</v>
      </c>
      <c r="D280" s="2">
        <v>2222</v>
      </c>
      <c r="E280" s="6">
        <v>1.1</v>
      </c>
      <c r="F280" s="6">
        <v>0</v>
      </c>
      <c r="G280" s="6">
        <v>49.4</v>
      </c>
      <c r="H280" s="6">
        <f t="shared" si="182"/>
        <v>109767</v>
      </c>
      <c r="I280" s="6">
        <v>2387</v>
      </c>
      <c r="J280" s="6">
        <v>1230.3</v>
      </c>
      <c r="K280" s="6">
        <f t="shared" si="181"/>
        <v>1156.7</v>
      </c>
      <c r="L280" s="10">
        <f t="shared" si="183"/>
        <v>0.5154168412232928</v>
      </c>
      <c r="M280" s="6">
        <f t="shared" si="184"/>
        <v>57141</v>
      </c>
      <c r="N280" s="20">
        <f t="shared" si="185"/>
        <v>60888.98936170213</v>
      </c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</row>
    <row r="281" spans="1:88" s="6" customFormat="1" ht="15">
      <c r="A281" s="43">
        <v>661</v>
      </c>
      <c r="B281" s="6" t="s">
        <v>349</v>
      </c>
      <c r="C281" s="6">
        <v>7607</v>
      </c>
      <c r="D281" s="2">
        <v>2231</v>
      </c>
      <c r="E281" s="6">
        <v>0.83</v>
      </c>
      <c r="F281" s="6">
        <v>50</v>
      </c>
      <c r="G281" s="6">
        <v>49.4</v>
      </c>
      <c r="H281" s="6">
        <f t="shared" si="182"/>
        <v>110212</v>
      </c>
      <c r="I281" s="6">
        <v>2399.2</v>
      </c>
      <c r="J281" s="6">
        <v>1235.8</v>
      </c>
      <c r="K281" s="6">
        <f t="shared" si="181"/>
        <v>1163.3999999999999</v>
      </c>
      <c r="L281" s="10">
        <f t="shared" si="183"/>
        <v>0.5150883627875958</v>
      </c>
      <c r="M281" s="6">
        <f t="shared" si="184"/>
        <v>57472</v>
      </c>
      <c r="N281" s="20">
        <f t="shared" si="185"/>
        <v>60858.36611195159</v>
      </c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</row>
    <row r="282" spans="1:88" s="6" customFormat="1" ht="15">
      <c r="A282" s="43">
        <v>670</v>
      </c>
      <c r="B282" s="6" t="s">
        <v>352</v>
      </c>
      <c r="C282" s="6">
        <v>7661</v>
      </c>
      <c r="D282" s="2">
        <v>2235</v>
      </c>
      <c r="E282" s="64">
        <v>3.26</v>
      </c>
      <c r="F282" s="6">
        <v>161</v>
      </c>
      <c r="G282" s="6">
        <v>49.4</v>
      </c>
      <c r="H282" s="6">
        <f t="shared" si="182"/>
        <v>110409</v>
      </c>
      <c r="I282" s="6">
        <v>2463.3</v>
      </c>
      <c r="J282" s="6">
        <v>1237.2</v>
      </c>
      <c r="K282" s="6">
        <f aca="true" t="shared" si="186" ref="K282:K287">I282-J282</f>
        <v>1226.1000000000001</v>
      </c>
      <c r="L282" s="10">
        <f t="shared" si="183"/>
        <v>0.5022530751431007</v>
      </c>
      <c r="M282" s="6">
        <f t="shared" si="184"/>
        <v>60570</v>
      </c>
      <c r="N282" s="20">
        <f t="shared" si="185"/>
        <v>60148.18656716418</v>
      </c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</row>
    <row r="283" spans="1:88" s="6" customFormat="1" ht="15">
      <c r="A283" s="43">
        <v>682</v>
      </c>
      <c r="B283" s="6" t="s">
        <v>764</v>
      </c>
      <c r="C283" s="6">
        <v>7775</v>
      </c>
      <c r="D283" s="2">
        <v>2257</v>
      </c>
      <c r="E283" s="6">
        <v>2.4</v>
      </c>
      <c r="F283" s="65">
        <v>295</v>
      </c>
      <c r="G283" s="6">
        <v>49.4</v>
      </c>
      <c r="H283" s="6">
        <f aca="true" t="shared" si="187" ref="H283:H288">ROUNDUP(D283*G283,0)</f>
        <v>111496</v>
      </c>
      <c r="I283" s="6">
        <v>2535.1</v>
      </c>
      <c r="J283" s="6">
        <v>1250.2</v>
      </c>
      <c r="K283" s="6">
        <f t="shared" si="186"/>
        <v>1284.8999999999999</v>
      </c>
      <c r="L283" s="10">
        <f aca="true" t="shared" si="188" ref="L283:L288">J283/I283</f>
        <v>0.4931560885172183</v>
      </c>
      <c r="M283" s="6">
        <f aca="true" t="shared" si="189" ref="M283:M288">ROUNDUP(G283*K283,0)</f>
        <v>63475</v>
      </c>
      <c r="N283" s="20">
        <f aca="true" t="shared" si="190" ref="N283:N288">365*H283/A283</f>
        <v>59671.6129032258</v>
      </c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</row>
    <row r="284" spans="1:88" s="6" customFormat="1" ht="15">
      <c r="A284" s="43">
        <v>683</v>
      </c>
      <c r="B284" s="6" t="s">
        <v>353</v>
      </c>
      <c r="C284" s="6">
        <v>7782</v>
      </c>
      <c r="D284" s="2">
        <v>2261</v>
      </c>
      <c r="E284" s="6">
        <v>3.23</v>
      </c>
      <c r="F284" s="64">
        <v>821</v>
      </c>
      <c r="G284" s="6">
        <v>49.4</v>
      </c>
      <c r="H284" s="6">
        <f t="shared" si="187"/>
        <v>111694</v>
      </c>
      <c r="I284" s="6">
        <v>2538.1</v>
      </c>
      <c r="J284" s="6">
        <v>1252.5</v>
      </c>
      <c r="K284" s="6">
        <f t="shared" si="186"/>
        <v>1285.6</v>
      </c>
      <c r="L284" s="10">
        <f t="shared" si="188"/>
        <v>0.4934793743351326</v>
      </c>
      <c r="M284" s="6">
        <f t="shared" si="189"/>
        <v>63509</v>
      </c>
      <c r="N284" s="20">
        <f t="shared" si="190"/>
        <v>59690.05856515373</v>
      </c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</row>
    <row r="285" spans="1:88" s="6" customFormat="1" ht="15">
      <c r="A285" s="45">
        <v>687</v>
      </c>
      <c r="B285" s="6" t="s">
        <v>355</v>
      </c>
      <c r="C285" s="6">
        <v>7782</v>
      </c>
      <c r="D285" s="2">
        <v>2277</v>
      </c>
      <c r="E285" s="6">
        <v>1.6</v>
      </c>
      <c r="F285" s="6">
        <v>0</v>
      </c>
      <c r="G285" s="6">
        <v>49.4</v>
      </c>
      <c r="H285" s="6">
        <f t="shared" si="187"/>
        <v>112484</v>
      </c>
      <c r="I285" s="6">
        <f>I284+13.6</f>
        <v>2551.7</v>
      </c>
      <c r="J285" s="6">
        <f>J284+10.3</f>
        <v>1262.8</v>
      </c>
      <c r="K285" s="6">
        <f t="shared" si="186"/>
        <v>1288.8999999999999</v>
      </c>
      <c r="L285" s="10">
        <f t="shared" si="188"/>
        <v>0.4948857624328879</v>
      </c>
      <c r="M285" s="6">
        <f t="shared" si="189"/>
        <v>63672</v>
      </c>
      <c r="N285" s="20">
        <f t="shared" si="190"/>
        <v>59762.24163027656</v>
      </c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</row>
    <row r="286" spans="1:88" s="6" customFormat="1" ht="15">
      <c r="A286" s="43">
        <v>690</v>
      </c>
      <c r="B286" s="6" t="s">
        <v>354</v>
      </c>
      <c r="C286" s="6">
        <v>7853</v>
      </c>
      <c r="D286" s="2">
        <v>2286</v>
      </c>
      <c r="E286" s="6">
        <v>0.17</v>
      </c>
      <c r="F286" s="64">
        <v>558</v>
      </c>
      <c r="G286" s="6">
        <v>49.4</v>
      </c>
      <c r="H286" s="6">
        <f t="shared" si="187"/>
        <v>112929</v>
      </c>
      <c r="I286" s="6">
        <v>2559.9</v>
      </c>
      <c r="J286" s="6">
        <v>1268.9</v>
      </c>
      <c r="K286" s="6">
        <f t="shared" si="186"/>
        <v>1291</v>
      </c>
      <c r="L286" s="10">
        <f t="shared" si="188"/>
        <v>0.4956834251337943</v>
      </c>
      <c r="M286" s="6">
        <f t="shared" si="189"/>
        <v>63776</v>
      </c>
      <c r="N286" s="20">
        <f t="shared" si="190"/>
        <v>59737.80434782609</v>
      </c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</row>
    <row r="287" spans="1:88" s="6" customFormat="1" ht="15">
      <c r="A287" s="43">
        <v>691</v>
      </c>
      <c r="B287" s="6" t="s">
        <v>356</v>
      </c>
      <c r="C287" s="6">
        <v>7869</v>
      </c>
      <c r="D287" s="2">
        <v>2296</v>
      </c>
      <c r="E287" s="6">
        <v>4.63</v>
      </c>
      <c r="F287" s="6">
        <v>555</v>
      </c>
      <c r="G287" s="6">
        <v>49.4</v>
      </c>
      <c r="H287" s="6">
        <f t="shared" si="187"/>
        <v>113423</v>
      </c>
      <c r="I287" s="6">
        <v>2562.6</v>
      </c>
      <c r="J287" s="6">
        <v>1275.2</v>
      </c>
      <c r="K287" s="6">
        <f t="shared" si="186"/>
        <v>1287.3999999999999</v>
      </c>
      <c r="L287" s="10">
        <f t="shared" si="188"/>
        <v>0.49761960508858194</v>
      </c>
      <c r="M287" s="6">
        <f t="shared" si="189"/>
        <v>63598</v>
      </c>
      <c r="N287" s="20">
        <f t="shared" si="190"/>
        <v>59912.29377713459</v>
      </c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</row>
    <row r="288" spans="1:88" s="6" customFormat="1" ht="15">
      <c r="A288" s="43">
        <v>696</v>
      </c>
      <c r="B288" s="6" t="s">
        <v>358</v>
      </c>
      <c r="C288" s="6">
        <v>7926</v>
      </c>
      <c r="D288" s="2">
        <v>2317</v>
      </c>
      <c r="E288" s="6">
        <v>4.65</v>
      </c>
      <c r="F288" s="6">
        <v>113</v>
      </c>
      <c r="G288" s="6">
        <v>49.4</v>
      </c>
      <c r="H288" s="6">
        <f t="shared" si="187"/>
        <v>114460</v>
      </c>
      <c r="I288" s="6">
        <v>2576.5</v>
      </c>
      <c r="J288" s="6">
        <v>1289.8</v>
      </c>
      <c r="K288" s="6">
        <f aca="true" t="shared" si="191" ref="K288:K293">I288-J288</f>
        <v>1286.7</v>
      </c>
      <c r="L288" s="10">
        <f t="shared" si="188"/>
        <v>0.5006015913060353</v>
      </c>
      <c r="M288" s="6">
        <f t="shared" si="189"/>
        <v>63563</v>
      </c>
      <c r="N288" s="20">
        <f t="shared" si="190"/>
        <v>60025.7183908046</v>
      </c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</row>
    <row r="289" spans="1:88" s="6" customFormat="1" ht="15">
      <c r="A289" s="43">
        <v>697</v>
      </c>
      <c r="B289" s="6" t="s">
        <v>359</v>
      </c>
      <c r="C289" s="6">
        <v>7936</v>
      </c>
      <c r="D289" s="2">
        <v>2322</v>
      </c>
      <c r="E289" s="23">
        <v>4.77</v>
      </c>
      <c r="F289" s="6">
        <v>201</v>
      </c>
      <c r="G289" s="6">
        <v>49.4</v>
      </c>
      <c r="H289" s="6">
        <f aca="true" t="shared" si="192" ref="H289:H296">ROUNDUP(D289*G289,0)</f>
        <v>114707</v>
      </c>
      <c r="I289" s="6">
        <v>2579.9</v>
      </c>
      <c r="J289" s="6">
        <v>1292.8</v>
      </c>
      <c r="K289" s="6">
        <f t="shared" si="191"/>
        <v>1287.1000000000001</v>
      </c>
      <c r="L289" s="10">
        <f aca="true" t="shared" si="193" ref="L289:L296">J289/I289</f>
        <v>0.5011046939803868</v>
      </c>
      <c r="M289" s="6">
        <f aca="true" t="shared" si="194" ref="M289:M296">ROUNDUP(G289*K289,0)</f>
        <v>63583</v>
      </c>
      <c r="N289" s="20">
        <f aca="true" t="shared" si="195" ref="N289:N296">365*H289/A289</f>
        <v>60068.94548063128</v>
      </c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</row>
    <row r="290" spans="1:88" s="6" customFormat="1" ht="15">
      <c r="A290" s="43">
        <v>701</v>
      </c>
      <c r="B290" s="6" t="s">
        <v>360</v>
      </c>
      <c r="C290" s="6">
        <v>7983</v>
      </c>
      <c r="D290" s="2">
        <v>2335</v>
      </c>
      <c r="E290" s="6">
        <v>2.89</v>
      </c>
      <c r="F290" s="6">
        <v>101</v>
      </c>
      <c r="G290" s="6">
        <v>49.4</v>
      </c>
      <c r="H290" s="6">
        <f t="shared" si="192"/>
        <v>115349</v>
      </c>
      <c r="I290" s="6">
        <v>2593.3</v>
      </c>
      <c r="J290" s="6">
        <v>1300.7</v>
      </c>
      <c r="K290" s="6">
        <f t="shared" si="191"/>
        <v>1292.6000000000001</v>
      </c>
      <c r="L290" s="10">
        <f t="shared" si="193"/>
        <v>0.5015617167315775</v>
      </c>
      <c r="M290" s="6">
        <f t="shared" si="194"/>
        <v>63855</v>
      </c>
      <c r="N290" s="20">
        <f t="shared" si="195"/>
        <v>60060.46362339515</v>
      </c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</row>
    <row r="291" spans="1:88" s="6" customFormat="1" ht="15">
      <c r="A291" s="43">
        <v>705</v>
      </c>
      <c r="B291" s="6" t="s">
        <v>361</v>
      </c>
      <c r="C291" s="6">
        <v>8026</v>
      </c>
      <c r="D291" s="2">
        <v>2354</v>
      </c>
      <c r="E291" s="6">
        <v>3.43</v>
      </c>
      <c r="F291" s="6">
        <v>769</v>
      </c>
      <c r="G291" s="6">
        <v>49.4</v>
      </c>
      <c r="H291" s="6">
        <f t="shared" si="192"/>
        <v>116288</v>
      </c>
      <c r="I291" s="6">
        <v>2603.8</v>
      </c>
      <c r="J291" s="6">
        <v>1313.6</v>
      </c>
      <c r="K291" s="6">
        <f t="shared" si="191"/>
        <v>1290.2000000000003</v>
      </c>
      <c r="L291" s="10">
        <f t="shared" si="193"/>
        <v>0.5044934326753207</v>
      </c>
      <c r="M291" s="6">
        <f t="shared" si="194"/>
        <v>63736</v>
      </c>
      <c r="N291" s="20">
        <f t="shared" si="195"/>
        <v>60205.843971631206</v>
      </c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</row>
    <row r="292" spans="1:88" s="6" customFormat="1" ht="15">
      <c r="A292" s="43">
        <v>712</v>
      </c>
      <c r="B292" s="6" t="s">
        <v>362</v>
      </c>
      <c r="C292" s="6">
        <v>8108</v>
      </c>
      <c r="D292" s="2">
        <v>2389</v>
      </c>
      <c r="E292" s="6">
        <v>2.48</v>
      </c>
      <c r="F292" s="23">
        <v>827</v>
      </c>
      <c r="G292" s="6">
        <v>49.4</v>
      </c>
      <c r="H292" s="6">
        <f t="shared" si="192"/>
        <v>118017</v>
      </c>
      <c r="I292" s="6">
        <v>2622.3</v>
      </c>
      <c r="J292" s="6">
        <v>1338.1</v>
      </c>
      <c r="K292" s="6">
        <f t="shared" si="191"/>
        <v>1284.2000000000003</v>
      </c>
      <c r="L292" s="10">
        <f t="shared" si="193"/>
        <v>0.5102772375395644</v>
      </c>
      <c r="M292" s="6">
        <f t="shared" si="194"/>
        <v>63440</v>
      </c>
      <c r="N292" s="20">
        <f t="shared" si="195"/>
        <v>60500.28792134832</v>
      </c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</row>
    <row r="293" spans="1:88" s="6" customFormat="1" ht="15">
      <c r="A293" s="43">
        <v>717</v>
      </c>
      <c r="B293" s="6" t="s">
        <v>363</v>
      </c>
      <c r="C293" s="6">
        <v>8172</v>
      </c>
      <c r="D293" s="2">
        <v>2417</v>
      </c>
      <c r="E293" s="23">
        <v>4.88</v>
      </c>
      <c r="F293" s="6">
        <v>681</v>
      </c>
      <c r="G293" s="6">
        <v>49.4</v>
      </c>
      <c r="H293" s="6">
        <f t="shared" si="192"/>
        <v>119400</v>
      </c>
      <c r="I293" s="6">
        <v>2635.1</v>
      </c>
      <c r="J293" s="6">
        <v>1357.3</v>
      </c>
      <c r="K293" s="6">
        <f t="shared" si="191"/>
        <v>1277.8</v>
      </c>
      <c r="L293" s="10">
        <f t="shared" si="193"/>
        <v>0.5150848165155023</v>
      </c>
      <c r="M293" s="6">
        <f t="shared" si="194"/>
        <v>63124</v>
      </c>
      <c r="N293" s="20">
        <f t="shared" si="195"/>
        <v>60782.426778242676</v>
      </c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</row>
    <row r="294" spans="1:88" s="6" customFormat="1" ht="15">
      <c r="A294" s="45">
        <v>718</v>
      </c>
      <c r="B294" s="6" t="s">
        <v>364</v>
      </c>
      <c r="C294" s="6">
        <v>8186</v>
      </c>
      <c r="D294" s="2">
        <v>2421</v>
      </c>
      <c r="E294" s="6">
        <v>3.34</v>
      </c>
      <c r="F294" s="6">
        <v>57</v>
      </c>
      <c r="G294" s="6">
        <v>49.4</v>
      </c>
      <c r="H294" s="6">
        <f t="shared" si="192"/>
        <v>119598</v>
      </c>
      <c r="I294" s="6">
        <v>2639.3</v>
      </c>
      <c r="J294" s="6">
        <v>1359.2</v>
      </c>
      <c r="K294" s="6">
        <f aca="true" t="shared" si="196" ref="K294:K299">I294-J294</f>
        <v>1280.1000000000001</v>
      </c>
      <c r="L294" s="10">
        <f t="shared" si="193"/>
        <v>0.5149850339105065</v>
      </c>
      <c r="M294" s="6">
        <f t="shared" si="194"/>
        <v>63237</v>
      </c>
      <c r="N294" s="20">
        <f t="shared" si="195"/>
        <v>60798.426183844014</v>
      </c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</row>
    <row r="295" spans="1:88" s="6" customFormat="1" ht="15">
      <c r="A295" s="43">
        <v>719</v>
      </c>
      <c r="B295" s="6" t="s">
        <v>365</v>
      </c>
      <c r="C295" s="6">
        <v>8196</v>
      </c>
      <c r="D295" s="2">
        <v>2426</v>
      </c>
      <c r="E295" s="6">
        <v>4.72</v>
      </c>
      <c r="F295" s="6">
        <v>692</v>
      </c>
      <c r="G295" s="6">
        <v>49.4</v>
      </c>
      <c r="H295" s="6">
        <f t="shared" si="192"/>
        <v>119845</v>
      </c>
      <c r="I295" s="6">
        <v>2643.2</v>
      </c>
      <c r="J295" s="6">
        <v>1362.3</v>
      </c>
      <c r="K295" s="6">
        <f t="shared" si="196"/>
        <v>1280.8999999999999</v>
      </c>
      <c r="L295" s="10">
        <f t="shared" si="193"/>
        <v>0.5153980024213075</v>
      </c>
      <c r="M295" s="6">
        <f t="shared" si="194"/>
        <v>63277</v>
      </c>
      <c r="N295" s="20">
        <f t="shared" si="195"/>
        <v>60839.255910987486</v>
      </c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</row>
    <row r="296" spans="1:88" s="6" customFormat="1" ht="15">
      <c r="A296" s="43">
        <v>724</v>
      </c>
      <c r="B296" s="6" t="s">
        <v>366</v>
      </c>
      <c r="C296" s="6">
        <v>8263</v>
      </c>
      <c r="D296" s="2">
        <v>2450</v>
      </c>
      <c r="E296" s="6">
        <v>3.94</v>
      </c>
      <c r="F296" s="6">
        <v>0</v>
      </c>
      <c r="G296" s="6">
        <v>49.4</v>
      </c>
      <c r="H296" s="6">
        <f t="shared" si="192"/>
        <v>121030</v>
      </c>
      <c r="I296" s="6">
        <v>2656.6</v>
      </c>
      <c r="J296" s="6">
        <v>1378.1</v>
      </c>
      <c r="K296" s="6">
        <f t="shared" si="196"/>
        <v>1278.5</v>
      </c>
      <c r="L296" s="10">
        <f t="shared" si="193"/>
        <v>0.5187457652638711</v>
      </c>
      <c r="M296" s="6">
        <f t="shared" si="194"/>
        <v>63158</v>
      </c>
      <c r="N296" s="20">
        <f t="shared" si="195"/>
        <v>61016.50552486188</v>
      </c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</row>
    <row r="297" spans="1:88" s="6" customFormat="1" ht="15">
      <c r="A297" s="43">
        <v>738</v>
      </c>
      <c r="B297" s="6" t="s">
        <v>368</v>
      </c>
      <c r="C297" s="6">
        <v>8438</v>
      </c>
      <c r="D297" s="2">
        <v>2497</v>
      </c>
      <c r="E297" s="23">
        <v>4.77</v>
      </c>
      <c r="F297" s="6">
        <v>582</v>
      </c>
      <c r="G297" s="6">
        <v>49.4</v>
      </c>
      <c r="H297" s="6">
        <f aca="true" t="shared" si="197" ref="H297:H302">ROUNDUP(D297*G297,0)</f>
        <v>123352</v>
      </c>
      <c r="I297" s="6">
        <v>2707.2</v>
      </c>
      <c r="J297" s="6">
        <v>1404.7</v>
      </c>
      <c r="K297" s="6">
        <f t="shared" si="196"/>
        <v>1302.4999999999998</v>
      </c>
      <c r="L297" s="10">
        <f aca="true" t="shared" si="198" ref="L297:L302">J297/I297</f>
        <v>0.5188755910165486</v>
      </c>
      <c r="M297" s="6">
        <f aca="true" t="shared" si="199" ref="M297:M302">ROUNDUP(G297*K297,0)</f>
        <v>64344</v>
      </c>
      <c r="N297" s="20">
        <f aca="true" t="shared" si="200" ref="N297:N302">365*H297/A297</f>
        <v>61007.42547425474</v>
      </c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</row>
    <row r="298" spans="1:88" s="6" customFormat="1" ht="15">
      <c r="A298" s="43">
        <v>745</v>
      </c>
      <c r="B298" s="6" t="s">
        <v>369</v>
      </c>
      <c r="C298" s="6">
        <v>8529</v>
      </c>
      <c r="D298" s="2">
        <v>2528</v>
      </c>
      <c r="E298" s="6">
        <v>3.59</v>
      </c>
      <c r="F298" s="6">
        <v>668</v>
      </c>
      <c r="G298" s="6">
        <v>49.4</v>
      </c>
      <c r="H298" s="6">
        <f t="shared" si="197"/>
        <v>124884</v>
      </c>
      <c r="I298" s="6">
        <v>2732.3</v>
      </c>
      <c r="J298" s="6">
        <v>1422.7</v>
      </c>
      <c r="K298" s="6">
        <f t="shared" si="196"/>
        <v>1309.6000000000001</v>
      </c>
      <c r="L298" s="10">
        <f t="shared" si="198"/>
        <v>0.5206968488086959</v>
      </c>
      <c r="M298" s="6">
        <f t="shared" si="199"/>
        <v>64695</v>
      </c>
      <c r="N298" s="20">
        <f t="shared" si="200"/>
        <v>61184.778523489935</v>
      </c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</row>
    <row r="299" spans="1:88" s="6" customFormat="1" ht="15">
      <c r="A299" s="43">
        <v>746</v>
      </c>
      <c r="B299" s="6" t="s">
        <v>370</v>
      </c>
      <c r="C299" s="6">
        <v>8544</v>
      </c>
      <c r="D299" s="2">
        <v>2535</v>
      </c>
      <c r="E299" s="6">
        <v>4.66</v>
      </c>
      <c r="F299" s="15">
        <v>745</v>
      </c>
      <c r="G299" s="6">
        <v>49.4</v>
      </c>
      <c r="H299" s="6">
        <f t="shared" si="197"/>
        <v>125229</v>
      </c>
      <c r="I299" s="6">
        <v>2736</v>
      </c>
      <c r="J299" s="6">
        <v>1426.8</v>
      </c>
      <c r="K299" s="6">
        <f t="shared" si="196"/>
        <v>1309.2</v>
      </c>
      <c r="L299" s="10">
        <f t="shared" si="198"/>
        <v>0.5214912280701754</v>
      </c>
      <c r="M299" s="6">
        <f t="shared" si="199"/>
        <v>64675</v>
      </c>
      <c r="N299" s="20">
        <f t="shared" si="200"/>
        <v>61271.56166219839</v>
      </c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</row>
    <row r="300" spans="1:88" s="6" customFormat="1" ht="15">
      <c r="A300" s="45">
        <v>748</v>
      </c>
      <c r="B300" s="6" t="s">
        <v>371</v>
      </c>
      <c r="C300" s="6">
        <v>8572</v>
      </c>
      <c r="D300" s="2">
        <v>2549</v>
      </c>
      <c r="E300" s="6">
        <v>4.66</v>
      </c>
      <c r="F300" s="6">
        <v>1</v>
      </c>
      <c r="G300" s="6">
        <v>49.4</v>
      </c>
      <c r="H300" s="6">
        <f t="shared" si="197"/>
        <v>125921</v>
      </c>
      <c r="I300" s="6">
        <v>2744</v>
      </c>
      <c r="J300" s="6">
        <v>1434</v>
      </c>
      <c r="K300" s="6">
        <f aca="true" t="shared" si="201" ref="K300:K305">I300-J300</f>
        <v>1310</v>
      </c>
      <c r="L300" s="10">
        <f t="shared" si="198"/>
        <v>0.5225947521865889</v>
      </c>
      <c r="M300" s="6">
        <f t="shared" si="199"/>
        <v>64714</v>
      </c>
      <c r="N300" s="20">
        <f t="shared" si="200"/>
        <v>61445.407754010695</v>
      </c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</row>
    <row r="301" spans="1:88" s="6" customFormat="1" ht="15">
      <c r="A301" s="43">
        <v>749</v>
      </c>
      <c r="B301" s="6" t="s">
        <v>373</v>
      </c>
      <c r="C301" s="6">
        <v>8587</v>
      </c>
      <c r="D301" s="2">
        <v>2554</v>
      </c>
      <c r="E301" s="6">
        <v>4.72</v>
      </c>
      <c r="F301" s="6">
        <v>679</v>
      </c>
      <c r="G301" s="6">
        <v>49.4</v>
      </c>
      <c r="H301" s="6">
        <f t="shared" si="197"/>
        <v>126168</v>
      </c>
      <c r="I301" s="6">
        <v>2748</v>
      </c>
      <c r="J301" s="6">
        <v>1437</v>
      </c>
      <c r="K301" s="6">
        <f t="shared" si="201"/>
        <v>1311</v>
      </c>
      <c r="L301" s="10">
        <f t="shared" si="198"/>
        <v>0.5229257641921398</v>
      </c>
      <c r="M301" s="6">
        <f t="shared" si="199"/>
        <v>64764</v>
      </c>
      <c r="N301" s="20">
        <f t="shared" si="200"/>
        <v>61483.73831775701</v>
      </c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</row>
    <row r="302" spans="1:88" s="6" customFormat="1" ht="15">
      <c r="A302" s="43">
        <v>753</v>
      </c>
      <c r="B302" s="6" t="s">
        <v>374</v>
      </c>
      <c r="C302" s="6">
        <v>8638</v>
      </c>
      <c r="D302" s="2">
        <v>2571</v>
      </c>
      <c r="E302" s="6">
        <v>1.2</v>
      </c>
      <c r="F302" s="6">
        <v>758</v>
      </c>
      <c r="G302" s="6">
        <v>49.4</v>
      </c>
      <c r="H302" s="6">
        <f t="shared" si="197"/>
        <v>127008</v>
      </c>
      <c r="I302" s="6">
        <v>2763.7</v>
      </c>
      <c r="J302" s="6">
        <v>1446.6</v>
      </c>
      <c r="K302" s="6">
        <f t="shared" si="201"/>
        <v>1317.1</v>
      </c>
      <c r="L302" s="10">
        <f t="shared" si="198"/>
        <v>0.5234287368382965</v>
      </c>
      <c r="M302" s="6">
        <f t="shared" si="199"/>
        <v>65065</v>
      </c>
      <c r="N302" s="20">
        <f t="shared" si="200"/>
        <v>61564.30278884462</v>
      </c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</row>
    <row r="303" spans="1:88" s="6" customFormat="1" ht="15">
      <c r="A303" s="43">
        <v>759</v>
      </c>
      <c r="B303" s="6" t="s">
        <v>375</v>
      </c>
      <c r="C303" s="6">
        <v>8729</v>
      </c>
      <c r="D303" s="2">
        <v>2604</v>
      </c>
      <c r="E303" s="6">
        <v>5.34</v>
      </c>
      <c r="F303" s="6">
        <v>582</v>
      </c>
      <c r="G303" s="6">
        <v>49.4</v>
      </c>
      <c r="H303" s="6">
        <f aca="true" t="shared" si="202" ref="H303:H309">ROUNDUP(D303*G303,0)</f>
        <v>128638</v>
      </c>
      <c r="I303" s="6">
        <v>2781.5</v>
      </c>
      <c r="J303" s="6">
        <v>1466.3</v>
      </c>
      <c r="K303" s="6">
        <f t="shared" si="201"/>
        <v>1315.2</v>
      </c>
      <c r="L303" s="10">
        <f aca="true" t="shared" si="203" ref="L303:L309">J303/I303</f>
        <v>0.5271616034513752</v>
      </c>
      <c r="M303" s="6">
        <f aca="true" t="shared" si="204" ref="M303:M309">ROUNDUP(G303*K303,0)</f>
        <v>64971</v>
      </c>
      <c r="N303" s="20">
        <f aca="true" t="shared" si="205" ref="N303:N309">365*H303/A303</f>
        <v>61861.488801054016</v>
      </c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</row>
    <row r="304" spans="1:88" s="6" customFormat="1" ht="15">
      <c r="A304" s="43">
        <v>760</v>
      </c>
      <c r="B304" s="6" t="s">
        <v>376</v>
      </c>
      <c r="C304" s="6">
        <v>8741</v>
      </c>
      <c r="D304" s="2">
        <v>2604</v>
      </c>
      <c r="E304" s="6">
        <v>3.69</v>
      </c>
      <c r="F304" s="23">
        <v>862</v>
      </c>
      <c r="G304" s="6">
        <v>49.4</v>
      </c>
      <c r="H304" s="6">
        <f t="shared" si="202"/>
        <v>128638</v>
      </c>
      <c r="I304" s="6">
        <v>2785.5</v>
      </c>
      <c r="J304" s="6">
        <v>1468.5</v>
      </c>
      <c r="K304" s="6">
        <f t="shared" si="201"/>
        <v>1317</v>
      </c>
      <c r="L304" s="10">
        <f t="shared" si="203"/>
        <v>0.5271943995691977</v>
      </c>
      <c r="M304" s="6">
        <f t="shared" si="204"/>
        <v>65060</v>
      </c>
      <c r="N304" s="20">
        <f t="shared" si="205"/>
        <v>61780.09210526316</v>
      </c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</row>
    <row r="305" spans="1:88" s="6" customFormat="1" ht="15">
      <c r="A305" s="43">
        <v>768</v>
      </c>
      <c r="B305" s="6" t="s">
        <v>377</v>
      </c>
      <c r="C305" s="6">
        <v>8861</v>
      </c>
      <c r="D305" s="2">
        <v>2639</v>
      </c>
      <c r="E305" s="64">
        <v>5.97</v>
      </c>
      <c r="F305" s="6">
        <v>64</v>
      </c>
      <c r="G305" s="6">
        <v>49.4</v>
      </c>
      <c r="H305" s="6">
        <f t="shared" si="202"/>
        <v>130367</v>
      </c>
      <c r="I305" s="6">
        <v>2812.9</v>
      </c>
      <c r="J305" s="6">
        <v>1483.4</v>
      </c>
      <c r="K305" s="6">
        <f t="shared" si="201"/>
        <v>1329.5</v>
      </c>
      <c r="L305" s="10">
        <f t="shared" si="203"/>
        <v>0.5273561093533364</v>
      </c>
      <c r="M305" s="6">
        <f t="shared" si="204"/>
        <v>65678</v>
      </c>
      <c r="N305" s="20">
        <f t="shared" si="205"/>
        <v>61958.274739583336</v>
      </c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</row>
    <row r="306" spans="1:88" s="6" customFormat="1" ht="15">
      <c r="A306" s="43">
        <v>771</v>
      </c>
      <c r="B306" s="6" t="s">
        <v>378</v>
      </c>
      <c r="C306" s="6">
        <v>8905</v>
      </c>
      <c r="D306" s="2">
        <v>2654</v>
      </c>
      <c r="E306" s="6">
        <v>4.47</v>
      </c>
      <c r="F306" s="6">
        <v>103</v>
      </c>
      <c r="G306" s="6">
        <v>49.4</v>
      </c>
      <c r="H306" s="6">
        <f t="shared" si="202"/>
        <v>131108</v>
      </c>
      <c r="I306" s="6">
        <v>2822</v>
      </c>
      <c r="J306" s="6">
        <v>1492.5</v>
      </c>
      <c r="K306" s="6">
        <f aca="true" t="shared" si="206" ref="K306:K311">I306-J306</f>
        <v>1329.5</v>
      </c>
      <c r="L306" s="10">
        <f t="shared" si="203"/>
        <v>0.528880226789511</v>
      </c>
      <c r="M306" s="6">
        <f t="shared" si="204"/>
        <v>65678</v>
      </c>
      <c r="N306" s="20">
        <f t="shared" si="205"/>
        <v>62067.98962386511</v>
      </c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</row>
    <row r="307" spans="1:88" s="6" customFormat="1" ht="15">
      <c r="A307" s="43">
        <v>776</v>
      </c>
      <c r="B307" s="6" t="s">
        <v>379</v>
      </c>
      <c r="C307" s="6">
        <v>8977</v>
      </c>
      <c r="D307" s="2">
        <v>2680</v>
      </c>
      <c r="E307" s="6">
        <v>3.25</v>
      </c>
      <c r="F307" s="6">
        <v>80</v>
      </c>
      <c r="G307" s="6">
        <v>49.4</v>
      </c>
      <c r="H307" s="6">
        <f t="shared" si="202"/>
        <v>132392</v>
      </c>
      <c r="I307" s="6">
        <v>2839</v>
      </c>
      <c r="J307" s="6">
        <v>1508.2</v>
      </c>
      <c r="K307" s="6">
        <f t="shared" si="206"/>
        <v>1330.8</v>
      </c>
      <c r="L307" s="10">
        <f t="shared" si="203"/>
        <v>0.5312433955618175</v>
      </c>
      <c r="M307" s="6">
        <f t="shared" si="204"/>
        <v>65742</v>
      </c>
      <c r="N307" s="20">
        <f t="shared" si="205"/>
        <v>62272.010309278354</v>
      </c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</row>
    <row r="308" spans="1:88" s="6" customFormat="1" ht="15">
      <c r="A308" s="45">
        <v>779</v>
      </c>
      <c r="B308" s="6" t="s">
        <v>381</v>
      </c>
      <c r="C308" s="6">
        <v>9023</v>
      </c>
      <c r="D308" s="2">
        <v>2693</v>
      </c>
      <c r="E308" s="6">
        <v>3.25</v>
      </c>
      <c r="F308" s="6">
        <v>80</v>
      </c>
      <c r="G308" s="6">
        <v>49.4</v>
      </c>
      <c r="H308" s="6">
        <f t="shared" si="202"/>
        <v>133035</v>
      </c>
      <c r="I308" s="6">
        <v>2849.1</v>
      </c>
      <c r="J308" s="6">
        <v>1515.6</v>
      </c>
      <c r="K308" s="6">
        <f t="shared" si="206"/>
        <v>1333.5</v>
      </c>
      <c r="L308" s="10">
        <f t="shared" si="203"/>
        <v>0.5319574602506054</v>
      </c>
      <c r="M308" s="6">
        <f t="shared" si="204"/>
        <v>65875</v>
      </c>
      <c r="N308" s="20">
        <f t="shared" si="205"/>
        <v>62333.47240051348</v>
      </c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</row>
    <row r="309" spans="1:88" s="6" customFormat="1" ht="15">
      <c r="A309" s="43">
        <v>781</v>
      </c>
      <c r="B309" s="6" t="s">
        <v>380</v>
      </c>
      <c r="C309" s="6">
        <v>9046</v>
      </c>
      <c r="D309" s="2">
        <v>2700</v>
      </c>
      <c r="E309" s="6">
        <v>0.51</v>
      </c>
      <c r="F309" s="66">
        <v>588</v>
      </c>
      <c r="G309" s="6">
        <v>49.4</v>
      </c>
      <c r="H309" s="6">
        <f t="shared" si="202"/>
        <v>133380</v>
      </c>
      <c r="I309" s="6">
        <v>2854.2</v>
      </c>
      <c r="J309" s="6">
        <v>1519.1</v>
      </c>
      <c r="K309" s="6">
        <f t="shared" si="206"/>
        <v>1335.1</v>
      </c>
      <c r="L309" s="10">
        <f t="shared" si="203"/>
        <v>0.5322332001962021</v>
      </c>
      <c r="M309" s="6">
        <f t="shared" si="204"/>
        <v>65954</v>
      </c>
      <c r="N309" s="20">
        <f t="shared" si="205"/>
        <v>62335.08322663252</v>
      </c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</row>
    <row r="310" spans="1:88" s="6" customFormat="1" ht="15">
      <c r="A310" s="43">
        <v>783</v>
      </c>
      <c r="B310" s="6" t="s">
        <v>383</v>
      </c>
      <c r="C310" s="6">
        <v>9087</v>
      </c>
      <c r="D310" s="2">
        <v>2712</v>
      </c>
      <c r="E310" s="6">
        <v>5.61</v>
      </c>
      <c r="F310" s="6">
        <v>18</v>
      </c>
      <c r="G310" s="6">
        <v>49.4</v>
      </c>
      <c r="H310" s="6">
        <f aca="true" t="shared" si="207" ref="H310:H316">ROUNDUP(D310*G310,0)</f>
        <v>133973</v>
      </c>
      <c r="I310" s="6">
        <v>2861.9</v>
      </c>
      <c r="J310" s="6">
        <v>1525.9</v>
      </c>
      <c r="K310" s="6">
        <f t="shared" si="206"/>
        <v>1336</v>
      </c>
      <c r="L310" s="10">
        <f aca="true" t="shared" si="208" ref="L310:L316">J310/I310</f>
        <v>0.5331772598623292</v>
      </c>
      <c r="M310" s="6">
        <f aca="true" t="shared" si="209" ref="M310:M316">ROUNDUP(G310*K310,0)</f>
        <v>65999</v>
      </c>
      <c r="N310" s="20">
        <f aca="true" t="shared" si="210" ref="N310:N316">365*H310/A310</f>
        <v>62452.29246487867</v>
      </c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</row>
    <row r="311" spans="1:88" s="6" customFormat="1" ht="15">
      <c r="A311" s="43">
        <v>788</v>
      </c>
      <c r="B311" s="6" t="s">
        <v>384</v>
      </c>
      <c r="C311" s="6">
        <v>9161</v>
      </c>
      <c r="D311" s="2">
        <v>2738</v>
      </c>
      <c r="E311" s="6">
        <v>5.09</v>
      </c>
      <c r="F311" s="6">
        <v>111</v>
      </c>
      <c r="G311" s="6">
        <v>49.4</v>
      </c>
      <c r="H311" s="6">
        <f t="shared" si="207"/>
        <v>135258</v>
      </c>
      <c r="I311" s="6">
        <v>2878.4</v>
      </c>
      <c r="J311" s="6">
        <v>1541</v>
      </c>
      <c r="K311" s="6">
        <f t="shared" si="206"/>
        <v>1337.4</v>
      </c>
      <c r="L311" s="10">
        <f t="shared" si="208"/>
        <v>0.535366870483602</v>
      </c>
      <c r="M311" s="6">
        <f t="shared" si="209"/>
        <v>66068</v>
      </c>
      <c r="N311" s="20">
        <f t="shared" si="210"/>
        <v>62651.230964467</v>
      </c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</row>
    <row r="312" spans="1:88" s="6" customFormat="1" ht="15">
      <c r="A312" s="43">
        <v>789</v>
      </c>
      <c r="B312" s="6" t="s">
        <v>385</v>
      </c>
      <c r="C312" s="6">
        <v>9171</v>
      </c>
      <c r="D312" s="2">
        <v>2740</v>
      </c>
      <c r="E312" s="6">
        <v>2.3</v>
      </c>
      <c r="F312" s="23">
        <v>984</v>
      </c>
      <c r="G312" s="6">
        <v>49.4</v>
      </c>
      <c r="H312" s="6">
        <f t="shared" si="207"/>
        <v>135356</v>
      </c>
      <c r="I312" s="6">
        <v>2879</v>
      </c>
      <c r="J312" s="6">
        <v>1541.7</v>
      </c>
      <c r="K312" s="6">
        <f>I312-J312</f>
        <v>1337.3</v>
      </c>
      <c r="L312" s="10">
        <f t="shared" si="208"/>
        <v>0.5354984369572768</v>
      </c>
      <c r="M312" s="6">
        <f t="shared" si="209"/>
        <v>66063</v>
      </c>
      <c r="N312" s="20">
        <f t="shared" si="210"/>
        <v>62617.16096324461</v>
      </c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</row>
    <row r="313" spans="1:88" s="6" customFormat="1" ht="15">
      <c r="A313" s="43">
        <v>796</v>
      </c>
      <c r="B313" s="6" t="s">
        <v>386</v>
      </c>
      <c r="C313" s="6">
        <v>9278</v>
      </c>
      <c r="D313" s="2">
        <v>2769</v>
      </c>
      <c r="E313" s="6">
        <v>3.37</v>
      </c>
      <c r="F313" s="6">
        <v>814</v>
      </c>
      <c r="G313" s="6">
        <v>49.4</v>
      </c>
      <c r="H313" s="6">
        <f t="shared" si="207"/>
        <v>136789</v>
      </c>
      <c r="I313" s="6">
        <v>2906.4</v>
      </c>
      <c r="J313" s="6">
        <v>1557</v>
      </c>
      <c r="K313" s="6">
        <f>I313-J313</f>
        <v>1349.4</v>
      </c>
      <c r="L313" s="10">
        <f t="shared" si="208"/>
        <v>0.5357142857142857</v>
      </c>
      <c r="M313" s="6">
        <f t="shared" si="209"/>
        <v>66661</v>
      </c>
      <c r="N313" s="20">
        <f t="shared" si="210"/>
        <v>62723.599246231155</v>
      </c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</row>
    <row r="314" spans="1:88" s="6" customFormat="1" ht="15">
      <c r="A314" s="43">
        <v>806</v>
      </c>
      <c r="B314" s="6" t="s">
        <v>387</v>
      </c>
      <c r="C314" s="6">
        <v>9435</v>
      </c>
      <c r="D314" s="2">
        <v>2825</v>
      </c>
      <c r="E314" s="23">
        <v>6.38</v>
      </c>
      <c r="F314" s="6">
        <v>20</v>
      </c>
      <c r="G314" s="6">
        <v>49.4</v>
      </c>
      <c r="H314" s="6">
        <f t="shared" si="207"/>
        <v>139555</v>
      </c>
      <c r="I314" s="6">
        <v>2944.3</v>
      </c>
      <c r="J314" s="6">
        <v>1589.9</v>
      </c>
      <c r="K314" s="6">
        <f>I314-J314</f>
        <v>1354.4</v>
      </c>
      <c r="L314" s="10">
        <f t="shared" si="208"/>
        <v>0.5399925279353327</v>
      </c>
      <c r="M314" s="6">
        <f t="shared" si="209"/>
        <v>66908</v>
      </c>
      <c r="N314" s="20">
        <f t="shared" si="210"/>
        <v>63197.98387096774</v>
      </c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</row>
    <row r="315" spans="1:88" s="6" customFormat="1" ht="15">
      <c r="A315" s="45">
        <v>809</v>
      </c>
      <c r="B315" s="6" t="s">
        <v>388</v>
      </c>
      <c r="C315" s="6">
        <v>9480</v>
      </c>
      <c r="D315" s="2">
        <v>2841</v>
      </c>
      <c r="E315" s="6">
        <v>5.6</v>
      </c>
      <c r="F315" s="6">
        <v>15</v>
      </c>
      <c r="G315" s="6">
        <v>49.4</v>
      </c>
      <c r="H315" s="6">
        <f t="shared" si="207"/>
        <v>140346</v>
      </c>
      <c r="I315" s="6">
        <v>2944.3</v>
      </c>
      <c r="J315" s="6">
        <v>1599</v>
      </c>
      <c r="K315" s="6">
        <v>1353.6</v>
      </c>
      <c r="L315" s="10">
        <f t="shared" si="208"/>
        <v>0.54308324559318</v>
      </c>
      <c r="M315" s="6">
        <f t="shared" si="209"/>
        <v>66868</v>
      </c>
      <c r="N315" s="20">
        <f t="shared" si="210"/>
        <v>63320.50679851669</v>
      </c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</row>
    <row r="316" spans="1:88" s="6" customFormat="1" ht="15">
      <c r="A316" s="43">
        <v>813</v>
      </c>
      <c r="B316" s="6" t="s">
        <v>389</v>
      </c>
      <c r="C316" s="6">
        <v>9539</v>
      </c>
      <c r="D316" s="2">
        <v>2863</v>
      </c>
      <c r="E316" s="6">
        <v>4.57</v>
      </c>
      <c r="F316" s="6">
        <v>635</v>
      </c>
      <c r="G316" s="6">
        <v>49.4</v>
      </c>
      <c r="H316" s="6">
        <f t="shared" si="207"/>
        <v>141433</v>
      </c>
      <c r="I316" s="6">
        <v>2963.7</v>
      </c>
      <c r="J316" s="6">
        <v>1611.2</v>
      </c>
      <c r="K316" s="6">
        <f aca="true" t="shared" si="211" ref="K316:K321">I316-J316</f>
        <v>1352.4999999999998</v>
      </c>
      <c r="L316" s="10">
        <f t="shared" si="208"/>
        <v>0.5436447683638695</v>
      </c>
      <c r="M316" s="6">
        <f t="shared" si="209"/>
        <v>66814</v>
      </c>
      <c r="N316" s="20">
        <f t="shared" si="210"/>
        <v>63496.980319803195</v>
      </c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</row>
    <row r="317" spans="1:88" s="6" customFormat="1" ht="15">
      <c r="A317" s="43">
        <v>817</v>
      </c>
      <c r="B317" s="6" t="s">
        <v>393</v>
      </c>
      <c r="C317" s="6">
        <v>9597</v>
      </c>
      <c r="D317" s="2">
        <v>2885</v>
      </c>
      <c r="E317" s="6">
        <v>2.91</v>
      </c>
      <c r="F317" s="6">
        <v>849</v>
      </c>
      <c r="G317" s="6">
        <v>49.4</v>
      </c>
      <c r="H317" s="6">
        <f aca="true" t="shared" si="212" ref="H317:H324">ROUNDUP(D317*G317,0)</f>
        <v>142519</v>
      </c>
      <c r="I317" s="6">
        <v>2980</v>
      </c>
      <c r="J317" s="6">
        <v>1621</v>
      </c>
      <c r="K317" s="6">
        <f t="shared" si="211"/>
        <v>1359</v>
      </c>
      <c r="L317" s="10">
        <f aca="true" t="shared" si="213" ref="L317:L324">J317/I317</f>
        <v>0.5439597315436242</v>
      </c>
      <c r="M317" s="6">
        <f aca="true" t="shared" si="214" ref="M317:M324">ROUNDUP(G317*K317,0)</f>
        <v>67135</v>
      </c>
      <c r="N317" s="20">
        <f aca="true" t="shared" si="215" ref="N317:N324">365*H317/A317</f>
        <v>63671.27906976744</v>
      </c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</row>
    <row r="318" spans="1:88" s="6" customFormat="1" ht="15">
      <c r="A318" s="43">
        <v>825</v>
      </c>
      <c r="B318" s="6" t="s">
        <v>394</v>
      </c>
      <c r="C318" s="6">
        <v>9717</v>
      </c>
      <c r="D318" s="2">
        <v>2921</v>
      </c>
      <c r="E318" s="6">
        <v>2.32</v>
      </c>
      <c r="F318" s="15">
        <v>1090</v>
      </c>
      <c r="G318" s="6">
        <v>49.4</v>
      </c>
      <c r="H318" s="6">
        <f t="shared" si="212"/>
        <v>144298</v>
      </c>
      <c r="I318" s="6">
        <v>3007.4</v>
      </c>
      <c r="J318" s="6">
        <v>1638</v>
      </c>
      <c r="K318" s="6">
        <f t="shared" si="211"/>
        <v>1369.4</v>
      </c>
      <c r="L318" s="10">
        <f t="shared" si="213"/>
        <v>0.5446565139323003</v>
      </c>
      <c r="M318" s="6">
        <f t="shared" si="214"/>
        <v>67649</v>
      </c>
      <c r="N318" s="20">
        <f t="shared" si="215"/>
        <v>63840.933333333334</v>
      </c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</row>
    <row r="319" spans="1:88" s="6" customFormat="1" ht="15">
      <c r="A319" s="43">
        <v>828</v>
      </c>
      <c r="B319" s="6" t="s">
        <v>396</v>
      </c>
      <c r="C319" s="6">
        <v>9762</v>
      </c>
      <c r="D319" s="2">
        <v>2941</v>
      </c>
      <c r="E319" s="67">
        <v>6.18</v>
      </c>
      <c r="F319" s="6">
        <v>108</v>
      </c>
      <c r="G319" s="6">
        <v>49.4</v>
      </c>
      <c r="H319" s="6">
        <f t="shared" si="212"/>
        <v>145286</v>
      </c>
      <c r="I319" s="6">
        <v>3016.2</v>
      </c>
      <c r="J319" s="6">
        <v>1650.2</v>
      </c>
      <c r="K319" s="6">
        <f t="shared" si="211"/>
        <v>1365.9999999999998</v>
      </c>
      <c r="L319" s="10">
        <f t="shared" si="213"/>
        <v>0.5471122604601817</v>
      </c>
      <c r="M319" s="6">
        <f t="shared" si="214"/>
        <v>67481</v>
      </c>
      <c r="N319" s="20">
        <f t="shared" si="215"/>
        <v>64045.157004830915</v>
      </c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</row>
    <row r="320" spans="1:88" s="6" customFormat="1" ht="15">
      <c r="A320" s="43">
        <v>831</v>
      </c>
      <c r="B320" s="6" t="s">
        <v>397</v>
      </c>
      <c r="C320" s="6">
        <v>9806</v>
      </c>
      <c r="D320" s="2">
        <v>2953</v>
      </c>
      <c r="E320" s="6">
        <v>3.25</v>
      </c>
      <c r="F320" s="6">
        <v>933</v>
      </c>
      <c r="G320" s="6">
        <v>49.4</v>
      </c>
      <c r="H320" s="6">
        <f t="shared" si="212"/>
        <v>145879</v>
      </c>
      <c r="I320" s="6">
        <v>3026.7</v>
      </c>
      <c r="J320" s="6">
        <v>1655.7</v>
      </c>
      <c r="K320" s="6">
        <f t="shared" si="211"/>
        <v>1370.9999999999998</v>
      </c>
      <c r="L320" s="10">
        <f t="shared" si="213"/>
        <v>0.5470314203588067</v>
      </c>
      <c r="M320" s="6">
        <f t="shared" si="214"/>
        <v>67728</v>
      </c>
      <c r="N320" s="20">
        <f t="shared" si="215"/>
        <v>64074.41034897714</v>
      </c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</row>
    <row r="321" spans="1:88" s="6" customFormat="1" ht="15">
      <c r="A321" s="43">
        <v>837</v>
      </c>
      <c r="B321" s="6" t="s">
        <v>398</v>
      </c>
      <c r="C321" s="6">
        <v>9893</v>
      </c>
      <c r="D321" s="2">
        <v>2979</v>
      </c>
      <c r="E321" s="6">
        <v>3.16</v>
      </c>
      <c r="F321" s="6">
        <v>836</v>
      </c>
      <c r="G321" s="6">
        <v>49.4</v>
      </c>
      <c r="H321" s="6">
        <f t="shared" si="212"/>
        <v>147163</v>
      </c>
      <c r="I321" s="6">
        <v>3045</v>
      </c>
      <c r="J321" s="6">
        <v>1669.3</v>
      </c>
      <c r="K321" s="6">
        <f t="shared" si="211"/>
        <v>1375.7</v>
      </c>
      <c r="L321" s="10">
        <f t="shared" si="213"/>
        <v>0.5482101806239738</v>
      </c>
      <c r="M321" s="6">
        <f t="shared" si="214"/>
        <v>67960</v>
      </c>
      <c r="N321" s="20">
        <f t="shared" si="215"/>
        <v>64175.02389486261</v>
      </c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</row>
    <row r="322" spans="1:88" s="6" customFormat="1" ht="15">
      <c r="A322" s="45">
        <v>840</v>
      </c>
      <c r="B322" s="6" t="s">
        <v>400</v>
      </c>
      <c r="C322" s="6">
        <v>9940</v>
      </c>
      <c r="D322" s="2">
        <v>2996</v>
      </c>
      <c r="E322" s="6">
        <v>4.5</v>
      </c>
      <c r="F322" s="6">
        <v>20</v>
      </c>
      <c r="G322" s="6">
        <v>49.4</v>
      </c>
      <c r="H322" s="6">
        <f t="shared" si="212"/>
        <v>148003</v>
      </c>
      <c r="I322" s="6">
        <v>3045</v>
      </c>
      <c r="J322" s="6">
        <v>1677.3</v>
      </c>
      <c r="K322" s="6">
        <v>1381.4</v>
      </c>
      <c r="L322" s="10">
        <f t="shared" si="213"/>
        <v>0.5508374384236453</v>
      </c>
      <c r="M322" s="6">
        <f t="shared" si="214"/>
        <v>68242</v>
      </c>
      <c r="N322" s="20">
        <f t="shared" si="215"/>
        <v>64310.82738095238</v>
      </c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</row>
    <row r="323" spans="1:88" s="6" customFormat="1" ht="15">
      <c r="A323" s="43">
        <v>845</v>
      </c>
      <c r="B323" s="6" t="s">
        <v>399</v>
      </c>
      <c r="C323" s="6">
        <v>10017</v>
      </c>
      <c r="D323" s="2">
        <v>3023</v>
      </c>
      <c r="E323" s="68">
        <v>4.93</v>
      </c>
      <c r="F323" s="6">
        <v>51</v>
      </c>
      <c r="G323" s="6">
        <v>49.4</v>
      </c>
      <c r="H323" s="6">
        <f t="shared" si="212"/>
        <v>149337</v>
      </c>
      <c r="I323" s="6">
        <v>3081.9</v>
      </c>
      <c r="J323" s="6">
        <v>1690.8</v>
      </c>
      <c r="K323" s="6">
        <f aca="true" t="shared" si="216" ref="K323:K328">I323-J323</f>
        <v>1391.1000000000001</v>
      </c>
      <c r="L323" s="10">
        <f t="shared" si="213"/>
        <v>0.548622602939745</v>
      </c>
      <c r="M323" s="6">
        <f t="shared" si="214"/>
        <v>68721</v>
      </c>
      <c r="N323" s="20">
        <f t="shared" si="215"/>
        <v>64506.514792899405</v>
      </c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</row>
    <row r="324" spans="1:88" s="6" customFormat="1" ht="15">
      <c r="A324" s="43">
        <v>850</v>
      </c>
      <c r="B324" s="6" t="s">
        <v>401</v>
      </c>
      <c r="C324" s="6">
        <v>10075</v>
      </c>
      <c r="D324" s="2">
        <v>3047</v>
      </c>
      <c r="E324" s="6">
        <v>0.32</v>
      </c>
      <c r="F324" s="6">
        <v>245</v>
      </c>
      <c r="G324" s="6">
        <v>49.4</v>
      </c>
      <c r="H324" s="6">
        <f t="shared" si="212"/>
        <v>150522</v>
      </c>
      <c r="I324" s="6">
        <v>3099.3</v>
      </c>
      <c r="J324" s="6">
        <v>1701.8</v>
      </c>
      <c r="K324" s="6">
        <f t="shared" si="216"/>
        <v>1397.5000000000002</v>
      </c>
      <c r="L324" s="10">
        <f t="shared" si="213"/>
        <v>0.5490917303907333</v>
      </c>
      <c r="M324" s="6">
        <f t="shared" si="214"/>
        <v>69037</v>
      </c>
      <c r="N324" s="20">
        <f t="shared" si="215"/>
        <v>64635.91764705882</v>
      </c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</row>
    <row r="325" spans="1:88" s="6" customFormat="1" ht="15">
      <c r="A325" s="43">
        <v>865</v>
      </c>
      <c r="B325" s="6" t="s">
        <v>403</v>
      </c>
      <c r="C325" s="6">
        <v>10286</v>
      </c>
      <c r="D325" s="2">
        <v>3122</v>
      </c>
      <c r="E325" s="6">
        <v>4.03</v>
      </c>
      <c r="F325" s="68">
        <v>724</v>
      </c>
      <c r="G325" s="6">
        <v>49.4</v>
      </c>
      <c r="H325" s="6">
        <f aca="true" t="shared" si="217" ref="H325:H330">ROUNDUP(D325*G325,0)</f>
        <v>154227</v>
      </c>
      <c r="I325" s="6">
        <v>3154.6</v>
      </c>
      <c r="J325" s="6">
        <v>1733.8</v>
      </c>
      <c r="K325" s="6">
        <f t="shared" si="216"/>
        <v>1420.8</v>
      </c>
      <c r="L325" s="10">
        <f aca="true" t="shared" si="218" ref="L325:L330">J325/I325</f>
        <v>0.5496100931972357</v>
      </c>
      <c r="M325" s="6">
        <f aca="true" t="shared" si="219" ref="M325:M330">ROUNDUP(G325*K325,0)</f>
        <v>70188</v>
      </c>
      <c r="N325" s="20">
        <f aca="true" t="shared" si="220" ref="N325:N330">365*H325/A325</f>
        <v>65078.4450867052</v>
      </c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</row>
    <row r="326" spans="1:88" s="6" customFormat="1" ht="15">
      <c r="A326" s="43">
        <v>868</v>
      </c>
      <c r="B326" s="6" t="s">
        <v>405</v>
      </c>
      <c r="C326" s="6">
        <v>10342</v>
      </c>
      <c r="D326" s="2">
        <v>3145</v>
      </c>
      <c r="E326" s="6">
        <v>4.82</v>
      </c>
      <c r="F326" s="6">
        <v>66</v>
      </c>
      <c r="G326" s="6">
        <v>49.4</v>
      </c>
      <c r="H326" s="6">
        <f t="shared" si="217"/>
        <v>155363</v>
      </c>
      <c r="I326" s="6">
        <v>3175</v>
      </c>
      <c r="J326" s="6">
        <v>1749.6</v>
      </c>
      <c r="K326" s="6">
        <f t="shared" si="216"/>
        <v>1425.4</v>
      </c>
      <c r="L326" s="10">
        <f t="shared" si="218"/>
        <v>0.5510551181102362</v>
      </c>
      <c r="M326" s="6">
        <f t="shared" si="219"/>
        <v>70415</v>
      </c>
      <c r="N326" s="20">
        <f t="shared" si="220"/>
        <v>65331.21543778802</v>
      </c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</row>
    <row r="327" spans="1:88" s="6" customFormat="1" ht="15">
      <c r="A327" s="45">
        <v>871</v>
      </c>
      <c r="B327" s="6" t="s">
        <v>406</v>
      </c>
      <c r="C327" s="6">
        <v>10369</v>
      </c>
      <c r="D327" s="2">
        <v>3156</v>
      </c>
      <c r="E327" s="15">
        <v>5.65</v>
      </c>
      <c r="F327" s="6">
        <v>2</v>
      </c>
      <c r="G327" s="6">
        <v>49.4</v>
      </c>
      <c r="H327" s="6">
        <f t="shared" si="217"/>
        <v>155907</v>
      </c>
      <c r="I327" s="6">
        <v>3183.7</v>
      </c>
      <c r="J327" s="6">
        <v>1754.5</v>
      </c>
      <c r="K327" s="6">
        <f t="shared" si="216"/>
        <v>1429.1999999999998</v>
      </c>
      <c r="L327" s="10">
        <f t="shared" si="218"/>
        <v>0.5510883563149794</v>
      </c>
      <c r="M327" s="6">
        <f t="shared" si="219"/>
        <v>70603</v>
      </c>
      <c r="N327" s="20">
        <f t="shared" si="220"/>
        <v>65334.161882893226</v>
      </c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</row>
    <row r="328" spans="1:88" s="6" customFormat="1" ht="15">
      <c r="A328" s="43">
        <v>877</v>
      </c>
      <c r="B328" s="6" t="s">
        <v>407</v>
      </c>
      <c r="C328" s="6">
        <v>10441</v>
      </c>
      <c r="D328" s="2">
        <v>3178</v>
      </c>
      <c r="E328" s="6">
        <v>1.49</v>
      </c>
      <c r="F328" s="6">
        <v>505</v>
      </c>
      <c r="G328" s="6">
        <v>49.4</v>
      </c>
      <c r="H328" s="6">
        <f t="shared" si="217"/>
        <v>156994</v>
      </c>
      <c r="I328" s="6">
        <v>3214.9</v>
      </c>
      <c r="J328" s="6">
        <v>1762</v>
      </c>
      <c r="K328" s="6">
        <f t="shared" si="216"/>
        <v>1452.9</v>
      </c>
      <c r="L328" s="10">
        <f t="shared" si="218"/>
        <v>0.548073034931102</v>
      </c>
      <c r="M328" s="6">
        <f t="shared" si="219"/>
        <v>71774</v>
      </c>
      <c r="N328" s="20">
        <f t="shared" si="220"/>
        <v>65339.57810718358</v>
      </c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</row>
    <row r="329" spans="1:88" s="6" customFormat="1" ht="15">
      <c r="A329" s="43">
        <v>880</v>
      </c>
      <c r="B329" s="6" t="s">
        <v>409</v>
      </c>
      <c r="C329" s="6">
        <v>10479</v>
      </c>
      <c r="D329" s="2">
        <v>3194</v>
      </c>
      <c r="E329" s="6">
        <v>3.97</v>
      </c>
      <c r="F329" s="68">
        <v>729</v>
      </c>
      <c r="G329" s="6">
        <v>49.4</v>
      </c>
      <c r="H329" s="6">
        <f t="shared" si="217"/>
        <v>157784</v>
      </c>
      <c r="I329" s="6">
        <v>3228.1</v>
      </c>
      <c r="J329" s="6">
        <v>1769.8</v>
      </c>
      <c r="K329" s="6">
        <f aca="true" t="shared" si="221" ref="K329:K334">I329-J329</f>
        <v>1458.3</v>
      </c>
      <c r="L329" s="10">
        <f t="shared" si="218"/>
        <v>0.5482481955329761</v>
      </c>
      <c r="M329" s="6">
        <f t="shared" si="219"/>
        <v>72041</v>
      </c>
      <c r="N329" s="20">
        <f t="shared" si="220"/>
        <v>65444.5</v>
      </c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</row>
    <row r="330" spans="1:88" s="6" customFormat="1" ht="15">
      <c r="A330" s="43">
        <v>892</v>
      </c>
      <c r="B330" s="6" t="s">
        <v>410</v>
      </c>
      <c r="C330" s="6">
        <v>10626</v>
      </c>
      <c r="D330" s="2">
        <v>3237</v>
      </c>
      <c r="E330" s="15">
        <v>5.67</v>
      </c>
      <c r="F330" s="6">
        <v>0</v>
      </c>
      <c r="G330" s="6">
        <v>49.4</v>
      </c>
      <c r="H330" s="6">
        <f t="shared" si="217"/>
        <v>159908</v>
      </c>
      <c r="I330" s="6">
        <v>3286.8</v>
      </c>
      <c r="J330" s="6">
        <v>1789.5</v>
      </c>
      <c r="K330" s="6">
        <f t="shared" si="221"/>
        <v>1497.3000000000002</v>
      </c>
      <c r="L330" s="10">
        <f t="shared" si="218"/>
        <v>0.5444505293902884</v>
      </c>
      <c r="M330" s="6">
        <f t="shared" si="219"/>
        <v>73967</v>
      </c>
      <c r="N330" s="20">
        <f t="shared" si="220"/>
        <v>65433.206278026904</v>
      </c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</row>
    <row r="331" spans="1:88" s="6" customFormat="1" ht="15">
      <c r="A331" s="43">
        <v>900</v>
      </c>
      <c r="B331" s="6" t="s">
        <v>411</v>
      </c>
      <c r="C331" s="6">
        <v>10713</v>
      </c>
      <c r="D331" s="2">
        <v>3264</v>
      </c>
      <c r="E331" s="6">
        <v>2.62</v>
      </c>
      <c r="F331" s="6">
        <v>22</v>
      </c>
      <c r="G331" s="6">
        <v>49.4</v>
      </c>
      <c r="H331" s="6">
        <f aca="true" t="shared" si="222" ref="H331:H336">ROUNDUP(D331*G331,0)</f>
        <v>161242</v>
      </c>
      <c r="I331" s="6">
        <v>3319.8</v>
      </c>
      <c r="J331" s="6">
        <v>1802.3</v>
      </c>
      <c r="K331" s="6">
        <f t="shared" si="221"/>
        <v>1517.5000000000002</v>
      </c>
      <c r="L331" s="10">
        <f aca="true" t="shared" si="223" ref="L331:L336">J331/I331</f>
        <v>0.542894150250015</v>
      </c>
      <c r="M331" s="6">
        <f aca="true" t="shared" si="224" ref="M331:M336">ROUNDUP(G331*K331,0)</f>
        <v>74965</v>
      </c>
      <c r="N331" s="20">
        <f aca="true" t="shared" si="225" ref="N331:N336">365*H331/A331</f>
        <v>65392.58888888889</v>
      </c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</row>
    <row r="332" spans="1:88" s="6" customFormat="1" ht="15">
      <c r="A332" s="45">
        <v>901</v>
      </c>
      <c r="B332" s="6" t="s">
        <v>412</v>
      </c>
      <c r="C332" s="6">
        <v>10722</v>
      </c>
      <c r="D332" s="2">
        <v>3268</v>
      </c>
      <c r="E332" s="6">
        <v>3.22</v>
      </c>
      <c r="F332" s="6">
        <v>359</v>
      </c>
      <c r="G332" s="6">
        <v>49.4</v>
      </c>
      <c r="H332" s="6">
        <f t="shared" si="222"/>
        <v>161440</v>
      </c>
      <c r="I332" s="6">
        <v>3323.8</v>
      </c>
      <c r="J332" s="6">
        <v>1803.8</v>
      </c>
      <c r="K332" s="6">
        <f t="shared" si="221"/>
        <v>1520.0000000000002</v>
      </c>
      <c r="L332" s="10">
        <f t="shared" si="223"/>
        <v>0.5426920994042962</v>
      </c>
      <c r="M332" s="6">
        <f t="shared" si="224"/>
        <v>75088</v>
      </c>
      <c r="N332" s="20">
        <f t="shared" si="225"/>
        <v>65400.22197558269</v>
      </c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</row>
    <row r="333" spans="1:88" s="6" customFormat="1" ht="15">
      <c r="A333" s="43">
        <v>907</v>
      </c>
      <c r="B333" s="6" t="s">
        <v>413</v>
      </c>
      <c r="C333" s="6">
        <v>10787</v>
      </c>
      <c r="D333" s="2">
        <v>3285</v>
      </c>
      <c r="E333" s="6">
        <v>1.54</v>
      </c>
      <c r="F333" s="23">
        <v>550</v>
      </c>
      <c r="G333" s="6">
        <v>49.4</v>
      </c>
      <c r="H333" s="6">
        <f t="shared" si="222"/>
        <v>162279</v>
      </c>
      <c r="I333" s="6">
        <v>3350.2</v>
      </c>
      <c r="J333" s="6">
        <v>1812.8</v>
      </c>
      <c r="K333" s="6">
        <f t="shared" si="221"/>
        <v>1537.3999999999999</v>
      </c>
      <c r="L333" s="10">
        <f t="shared" si="223"/>
        <v>0.5411020237597756</v>
      </c>
      <c r="M333" s="6">
        <f t="shared" si="224"/>
        <v>75948</v>
      </c>
      <c r="N333" s="20">
        <f t="shared" si="225"/>
        <v>65305.22050716648</v>
      </c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</row>
    <row r="334" spans="1:88" s="6" customFormat="1" ht="15">
      <c r="A334" s="43">
        <v>910</v>
      </c>
      <c r="B334" s="6" t="s">
        <v>414</v>
      </c>
      <c r="C334" s="6">
        <v>10864</v>
      </c>
      <c r="D334" s="2">
        <v>3316</v>
      </c>
      <c r="E334" s="6">
        <v>4.27</v>
      </c>
      <c r="F334" s="6">
        <v>359</v>
      </c>
      <c r="G334" s="6">
        <v>49.4</v>
      </c>
      <c r="H334" s="6">
        <f t="shared" si="222"/>
        <v>163811</v>
      </c>
      <c r="I334" s="6">
        <v>3371.2</v>
      </c>
      <c r="J334" s="6">
        <v>1832.5</v>
      </c>
      <c r="K334" s="6">
        <f t="shared" si="221"/>
        <v>1538.6999999999998</v>
      </c>
      <c r="L334" s="10">
        <f t="shared" si="223"/>
        <v>0.5435749881347889</v>
      </c>
      <c r="M334" s="6">
        <f t="shared" si="224"/>
        <v>76012</v>
      </c>
      <c r="N334" s="20">
        <f t="shared" si="225"/>
        <v>65704.41208791209</v>
      </c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</row>
    <row r="335" spans="1:88" s="6" customFormat="1" ht="15">
      <c r="A335" s="43">
        <v>911</v>
      </c>
      <c r="B335" s="6" t="s">
        <v>415</v>
      </c>
      <c r="C335" s="6">
        <v>10871</v>
      </c>
      <c r="D335" s="2">
        <v>3316</v>
      </c>
      <c r="E335" s="6">
        <v>0.38</v>
      </c>
      <c r="F335" s="6">
        <v>68</v>
      </c>
      <c r="G335" s="6">
        <v>49.4</v>
      </c>
      <c r="H335" s="6">
        <f t="shared" si="222"/>
        <v>163811</v>
      </c>
      <c r="I335" s="6">
        <v>3375.8</v>
      </c>
      <c r="J335" s="6">
        <v>1832.5</v>
      </c>
      <c r="K335" s="6">
        <f aca="true" t="shared" si="226" ref="K335:K340">I335-J335</f>
        <v>1543.3000000000002</v>
      </c>
      <c r="L335" s="10">
        <f t="shared" si="223"/>
        <v>0.5428342911309911</v>
      </c>
      <c r="M335" s="6">
        <f t="shared" si="224"/>
        <v>76240</v>
      </c>
      <c r="N335" s="20">
        <f t="shared" si="225"/>
        <v>65632.28869374313</v>
      </c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</row>
    <row r="336" spans="1:88" s="6" customFormat="1" ht="15">
      <c r="A336" s="43">
        <v>916</v>
      </c>
      <c r="B336" s="6" t="s">
        <v>416</v>
      </c>
      <c r="C336" s="6">
        <v>10925</v>
      </c>
      <c r="D336" s="2">
        <v>3332</v>
      </c>
      <c r="E336" s="23">
        <v>4.67</v>
      </c>
      <c r="F336" s="6">
        <v>32</v>
      </c>
      <c r="G336" s="6">
        <v>49.4</v>
      </c>
      <c r="H336" s="6">
        <f t="shared" si="222"/>
        <v>164601</v>
      </c>
      <c r="I336" s="6">
        <v>3392.5</v>
      </c>
      <c r="J336" s="6">
        <v>1841.8</v>
      </c>
      <c r="K336" s="6">
        <f t="shared" si="226"/>
        <v>1550.7</v>
      </c>
      <c r="L336" s="10">
        <f t="shared" si="223"/>
        <v>0.542903463522476</v>
      </c>
      <c r="M336" s="6">
        <f t="shared" si="224"/>
        <v>76605</v>
      </c>
      <c r="N336" s="20">
        <f t="shared" si="225"/>
        <v>65588.82641921398</v>
      </c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</row>
    <row r="337" spans="1:88" s="6" customFormat="1" ht="15">
      <c r="A337" s="43">
        <v>919</v>
      </c>
      <c r="B337" s="6" t="s">
        <v>417</v>
      </c>
      <c r="C337" s="6">
        <v>10955</v>
      </c>
      <c r="D337" s="2">
        <v>3345</v>
      </c>
      <c r="E337" s="6">
        <v>4.23</v>
      </c>
      <c r="F337" s="6">
        <v>121</v>
      </c>
      <c r="G337" s="6">
        <v>49.4</v>
      </c>
      <c r="H337" s="6">
        <f aca="true" t="shared" si="227" ref="H337:H342">ROUNDUP(D337*G337,0)</f>
        <v>165243</v>
      </c>
      <c r="I337" s="6">
        <v>3403.8</v>
      </c>
      <c r="J337" s="6">
        <v>1848.8</v>
      </c>
      <c r="K337" s="6">
        <f t="shared" si="226"/>
        <v>1555.0000000000002</v>
      </c>
      <c r="L337" s="10">
        <f aca="true" t="shared" si="228" ref="L337:L342">J337/I337</f>
        <v>0.543157647335331</v>
      </c>
      <c r="M337" s="6">
        <f aca="true" t="shared" si="229" ref="M337:M342">ROUNDUP(G337*K337,0)</f>
        <v>76817</v>
      </c>
      <c r="N337" s="20">
        <f aca="true" t="shared" si="230" ref="N337:N342">365*H337/A337</f>
        <v>65629.7007616975</v>
      </c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</row>
    <row r="338" spans="1:88" s="6" customFormat="1" ht="15">
      <c r="A338" s="45">
        <v>928</v>
      </c>
      <c r="B338" s="6" t="s">
        <v>418</v>
      </c>
      <c r="C338" s="6">
        <v>11038</v>
      </c>
      <c r="D338" s="2">
        <v>3361</v>
      </c>
      <c r="E338" s="6">
        <v>3.3</v>
      </c>
      <c r="F338" s="6">
        <v>50</v>
      </c>
      <c r="G338" s="6">
        <v>49.4</v>
      </c>
      <c r="H338" s="6">
        <f t="shared" si="227"/>
        <v>166034</v>
      </c>
      <c r="I338" s="6">
        <v>3445.3</v>
      </c>
      <c r="J338" s="6">
        <v>1856.6</v>
      </c>
      <c r="K338" s="6">
        <f t="shared" si="226"/>
        <v>1588.7000000000003</v>
      </c>
      <c r="L338" s="10">
        <f t="shared" si="228"/>
        <v>0.5388790526224131</v>
      </c>
      <c r="M338" s="6">
        <f t="shared" si="229"/>
        <v>78482</v>
      </c>
      <c r="N338" s="20">
        <f t="shared" si="230"/>
        <v>65304.32112068965</v>
      </c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</row>
    <row r="339" spans="1:88" s="6" customFormat="1" ht="15">
      <c r="A339" s="43">
        <v>929</v>
      </c>
      <c r="B339" s="6" t="s">
        <v>419</v>
      </c>
      <c r="C339" s="6">
        <v>11043</v>
      </c>
      <c r="D339" s="2">
        <v>3361</v>
      </c>
      <c r="E339" s="6">
        <v>0.1</v>
      </c>
      <c r="F339" s="6">
        <v>11</v>
      </c>
      <c r="G339" s="6">
        <v>49.4</v>
      </c>
      <c r="H339" s="6">
        <f t="shared" si="227"/>
        <v>166034</v>
      </c>
      <c r="I339" s="6">
        <v>3450.4</v>
      </c>
      <c r="J339" s="6">
        <v>1856.6</v>
      </c>
      <c r="K339" s="6">
        <f t="shared" si="226"/>
        <v>1593.8000000000002</v>
      </c>
      <c r="L339" s="10">
        <f t="shared" si="228"/>
        <v>0.5380825411546487</v>
      </c>
      <c r="M339" s="6">
        <f t="shared" si="229"/>
        <v>78734</v>
      </c>
      <c r="N339" s="20">
        <f t="shared" si="230"/>
        <v>65234.02583423036</v>
      </c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</row>
    <row r="340" spans="1:88" s="6" customFormat="1" ht="15">
      <c r="A340" s="43">
        <v>932</v>
      </c>
      <c r="B340" s="6" t="s">
        <v>422</v>
      </c>
      <c r="C340" s="6">
        <v>11072</v>
      </c>
      <c r="D340" s="2">
        <v>3368</v>
      </c>
      <c r="E340" s="15">
        <v>2.86</v>
      </c>
      <c r="F340" s="6">
        <v>42</v>
      </c>
      <c r="G340" s="6">
        <v>49.4</v>
      </c>
      <c r="H340" s="6">
        <f t="shared" si="227"/>
        <v>166380</v>
      </c>
      <c r="I340" s="6">
        <v>3463.7</v>
      </c>
      <c r="J340" s="6">
        <v>1860</v>
      </c>
      <c r="K340" s="6">
        <f t="shared" si="226"/>
        <v>1603.6999999999998</v>
      </c>
      <c r="L340" s="10">
        <f t="shared" si="228"/>
        <v>0.5369980079106158</v>
      </c>
      <c r="M340" s="6">
        <f t="shared" si="229"/>
        <v>79223</v>
      </c>
      <c r="N340" s="20">
        <f t="shared" si="230"/>
        <v>65159.54935622318</v>
      </c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</row>
    <row r="341" spans="1:88" s="6" customFormat="1" ht="15">
      <c r="A341" s="43">
        <v>937</v>
      </c>
      <c r="B341" s="6" t="s">
        <v>423</v>
      </c>
      <c r="C341" s="6">
        <v>11122</v>
      </c>
      <c r="D341" s="2">
        <v>3381</v>
      </c>
      <c r="E341" s="6">
        <v>2.3</v>
      </c>
      <c r="F341" s="15">
        <v>544</v>
      </c>
      <c r="G341" s="6">
        <v>49.4</v>
      </c>
      <c r="H341" s="6">
        <f t="shared" si="227"/>
        <v>167022</v>
      </c>
      <c r="I341" s="6">
        <v>3484.2</v>
      </c>
      <c r="J341" s="6">
        <v>1868.7</v>
      </c>
      <c r="K341" s="6">
        <f aca="true" t="shared" si="231" ref="K341:K346">I341-J341</f>
        <v>1615.4999999999998</v>
      </c>
      <c r="L341" s="10">
        <f t="shared" si="228"/>
        <v>0.5363354572068194</v>
      </c>
      <c r="M341" s="6">
        <f t="shared" si="229"/>
        <v>79806</v>
      </c>
      <c r="N341" s="20">
        <f t="shared" si="230"/>
        <v>65061.93169690502</v>
      </c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</row>
    <row r="342" spans="1:88" s="6" customFormat="1" ht="15">
      <c r="A342" s="43">
        <v>939</v>
      </c>
      <c r="B342" s="6" t="s">
        <v>424</v>
      </c>
      <c r="C342" s="6">
        <v>11132</v>
      </c>
      <c r="D342" s="2">
        <v>3385</v>
      </c>
      <c r="E342" s="6">
        <v>2.66</v>
      </c>
      <c r="F342" s="6">
        <v>432</v>
      </c>
      <c r="G342" s="6">
        <v>49.4</v>
      </c>
      <c r="H342" s="6">
        <f t="shared" si="227"/>
        <v>167219</v>
      </c>
      <c r="I342" s="6">
        <v>3489.3</v>
      </c>
      <c r="J342" s="6">
        <v>1870.2</v>
      </c>
      <c r="K342" s="6">
        <f t="shared" si="231"/>
        <v>1619.1000000000001</v>
      </c>
      <c r="L342" s="10">
        <f t="shared" si="228"/>
        <v>0.535981428939902</v>
      </c>
      <c r="M342" s="6">
        <f t="shared" si="229"/>
        <v>79984</v>
      </c>
      <c r="N342" s="20">
        <f t="shared" si="230"/>
        <v>64999.93077742279</v>
      </c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</row>
    <row r="343" spans="1:88" s="6" customFormat="1" ht="15">
      <c r="A343" s="43">
        <v>956</v>
      </c>
      <c r="B343" s="6" t="s">
        <v>425</v>
      </c>
      <c r="C343" s="6">
        <v>11242</v>
      </c>
      <c r="D343" s="2">
        <v>3401</v>
      </c>
      <c r="E343" s="6">
        <v>0.13</v>
      </c>
      <c r="F343" s="6">
        <v>29</v>
      </c>
      <c r="G343" s="6">
        <v>49.4</v>
      </c>
      <c r="H343" s="6">
        <f aca="true" t="shared" si="232" ref="H343:H348">ROUNDUP(D343*G343,0)</f>
        <v>168010</v>
      </c>
      <c r="I343" s="6">
        <v>3542.4</v>
      </c>
      <c r="J343" s="6">
        <v>1877.2</v>
      </c>
      <c r="K343" s="6">
        <f t="shared" si="231"/>
        <v>1665.2</v>
      </c>
      <c r="L343" s="10">
        <f aca="true" t="shared" si="233" ref="L343:L348">J343/I343</f>
        <v>0.5299232158988256</v>
      </c>
      <c r="M343" s="6">
        <f aca="true" t="shared" si="234" ref="M343:M348">ROUNDUP(G343*K343,0)</f>
        <v>82261</v>
      </c>
      <c r="N343" s="20">
        <f aca="true" t="shared" si="235" ref="N343:N348">365*H343/A343</f>
        <v>64146.07740585774</v>
      </c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</row>
    <row r="344" spans="1:88" s="6" customFormat="1" ht="15">
      <c r="A344" s="43">
        <v>961</v>
      </c>
      <c r="B344" s="6" t="s">
        <v>426</v>
      </c>
      <c r="C344" s="6">
        <v>11284</v>
      </c>
      <c r="D344" s="2">
        <v>3406</v>
      </c>
      <c r="E344" s="6">
        <v>1.76</v>
      </c>
      <c r="F344" s="6">
        <v>269</v>
      </c>
      <c r="G344" s="6">
        <v>49.4</v>
      </c>
      <c r="H344" s="6">
        <f t="shared" si="232"/>
        <v>168257</v>
      </c>
      <c r="I344" s="6">
        <v>3563.7</v>
      </c>
      <c r="J344" s="6">
        <v>1879.1</v>
      </c>
      <c r="K344" s="6">
        <f t="shared" si="231"/>
        <v>1684.6</v>
      </c>
      <c r="L344" s="10">
        <f t="shared" si="233"/>
        <v>0.5272890535117996</v>
      </c>
      <c r="M344" s="6">
        <f t="shared" si="234"/>
        <v>83220</v>
      </c>
      <c r="N344" s="20">
        <f t="shared" si="235"/>
        <v>63906.14464099896</v>
      </c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</row>
    <row r="345" spans="1:88" s="6" customFormat="1" ht="15">
      <c r="A345" s="45">
        <v>962</v>
      </c>
      <c r="B345" s="6" t="s">
        <v>428</v>
      </c>
      <c r="C345" s="6">
        <v>11291</v>
      </c>
      <c r="D345" s="2">
        <v>3407</v>
      </c>
      <c r="E345" s="6">
        <v>1</v>
      </c>
      <c r="F345" s="6">
        <v>11</v>
      </c>
      <c r="G345" s="6">
        <v>49.4</v>
      </c>
      <c r="H345" s="6">
        <f t="shared" si="232"/>
        <v>168306</v>
      </c>
      <c r="I345" s="6">
        <v>3568.6</v>
      </c>
      <c r="J345" s="6">
        <v>1879.3</v>
      </c>
      <c r="K345" s="6">
        <f t="shared" si="231"/>
        <v>1689.3</v>
      </c>
      <c r="L345" s="10">
        <f t="shared" si="233"/>
        <v>0.5266210838984475</v>
      </c>
      <c r="M345" s="6">
        <f t="shared" si="234"/>
        <v>83452</v>
      </c>
      <c r="N345" s="20">
        <f t="shared" si="235"/>
        <v>63858.305613305616</v>
      </c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</row>
    <row r="346" spans="1:88" s="6" customFormat="1" ht="15">
      <c r="A346" s="43">
        <v>963</v>
      </c>
      <c r="B346" s="6" t="s">
        <v>427</v>
      </c>
      <c r="C346" s="6">
        <v>11299</v>
      </c>
      <c r="D346" s="2">
        <v>3408</v>
      </c>
      <c r="E346" s="6">
        <v>1.18</v>
      </c>
      <c r="F346" s="6">
        <v>162</v>
      </c>
      <c r="G346" s="6">
        <v>49.4</v>
      </c>
      <c r="H346" s="6">
        <f t="shared" si="232"/>
        <v>168356</v>
      </c>
      <c r="I346" s="6">
        <v>3571.9</v>
      </c>
      <c r="J346" s="6">
        <v>1879.7</v>
      </c>
      <c r="K346" s="6">
        <f t="shared" si="231"/>
        <v>1692.2</v>
      </c>
      <c r="L346" s="10">
        <f t="shared" si="233"/>
        <v>0.5262465354573196</v>
      </c>
      <c r="M346" s="6">
        <f t="shared" si="234"/>
        <v>83595</v>
      </c>
      <c r="N346" s="20">
        <f t="shared" si="235"/>
        <v>63810.944963655245</v>
      </c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</row>
    <row r="347" spans="1:88" s="6" customFormat="1" ht="15">
      <c r="A347" s="43">
        <v>971</v>
      </c>
      <c r="B347" s="6" t="s">
        <v>430</v>
      </c>
      <c r="C347" s="6">
        <v>11335</v>
      </c>
      <c r="D347" s="2">
        <v>3409</v>
      </c>
      <c r="E347" s="6">
        <v>0.03</v>
      </c>
      <c r="F347" s="6">
        <v>32</v>
      </c>
      <c r="G347" s="6">
        <v>49.4</v>
      </c>
      <c r="H347" s="6">
        <f t="shared" si="232"/>
        <v>168405</v>
      </c>
      <c r="I347" s="6">
        <v>3607.2</v>
      </c>
      <c r="J347" s="6">
        <v>1879.8</v>
      </c>
      <c r="K347" s="6">
        <f aca="true" t="shared" si="236" ref="K347:K352">I347-J347</f>
        <v>1727.3999999999999</v>
      </c>
      <c r="L347" s="10">
        <f t="shared" si="233"/>
        <v>0.5211244178310047</v>
      </c>
      <c r="M347" s="6">
        <f t="shared" si="234"/>
        <v>85334</v>
      </c>
      <c r="N347" s="20">
        <f t="shared" si="235"/>
        <v>63303.63027806385</v>
      </c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</row>
    <row r="348" spans="1:88" s="6" customFormat="1" ht="15">
      <c r="A348" s="43">
        <v>989</v>
      </c>
      <c r="B348" s="6" t="s">
        <v>431</v>
      </c>
      <c r="C348" s="6">
        <v>11460</v>
      </c>
      <c r="D348" s="2">
        <v>3415</v>
      </c>
      <c r="E348" s="6">
        <v>0.69</v>
      </c>
      <c r="F348" s="64">
        <v>218</v>
      </c>
      <c r="G348" s="6">
        <v>49.4</v>
      </c>
      <c r="H348" s="6">
        <f t="shared" si="232"/>
        <v>168701</v>
      </c>
      <c r="I348" s="6">
        <v>3698</v>
      </c>
      <c r="J348" s="6">
        <v>1880.8</v>
      </c>
      <c r="K348" s="6">
        <f t="shared" si="236"/>
        <v>1817.2</v>
      </c>
      <c r="L348" s="10">
        <f t="shared" si="233"/>
        <v>0.5085992428339643</v>
      </c>
      <c r="M348" s="6">
        <f t="shared" si="234"/>
        <v>89770</v>
      </c>
      <c r="N348" s="20">
        <f t="shared" si="235"/>
        <v>62260.73306370071</v>
      </c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</row>
    <row r="349" spans="1:88" s="6" customFormat="1" ht="15">
      <c r="A349" s="43">
        <v>993</v>
      </c>
      <c r="B349" s="6" t="s">
        <v>432</v>
      </c>
      <c r="C349" s="6">
        <v>11494</v>
      </c>
      <c r="D349" s="2">
        <v>3423</v>
      </c>
      <c r="E349" s="64">
        <v>2.89</v>
      </c>
      <c r="F349" s="6">
        <v>7</v>
      </c>
      <c r="G349" s="6">
        <v>49.4</v>
      </c>
      <c r="H349" s="6">
        <f aca="true" t="shared" si="237" ref="H349:H354">ROUNDUP(D349*G349,0)</f>
        <v>169097</v>
      </c>
      <c r="I349" s="6">
        <v>3715.2</v>
      </c>
      <c r="J349" s="6">
        <v>1885.5</v>
      </c>
      <c r="K349" s="6">
        <f t="shared" si="236"/>
        <v>1829.6999999999998</v>
      </c>
      <c r="L349" s="10">
        <f aca="true" t="shared" si="238" ref="L349:L354">J349/I349</f>
        <v>0.5075096899224807</v>
      </c>
      <c r="M349" s="6">
        <f aca="true" t="shared" si="239" ref="M349:M354">ROUNDUP(G349*K349,0)</f>
        <v>90388</v>
      </c>
      <c r="N349" s="20">
        <f aca="true" t="shared" si="240" ref="N349:N354">365*H349/A349</f>
        <v>62155.49345417925</v>
      </c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</row>
    <row r="350" spans="1:88" s="6" customFormat="1" ht="15">
      <c r="A350" s="45">
        <v>996</v>
      </c>
      <c r="B350" s="6" t="s">
        <v>446</v>
      </c>
      <c r="C350" s="6">
        <v>11513</v>
      </c>
      <c r="D350" s="2">
        <v>3425</v>
      </c>
      <c r="E350" s="6">
        <v>1.06</v>
      </c>
      <c r="F350" s="6">
        <v>638</v>
      </c>
      <c r="G350" s="6">
        <v>49.4</v>
      </c>
      <c r="H350" s="6">
        <f t="shared" si="237"/>
        <v>169195</v>
      </c>
      <c r="I350" s="6">
        <v>3730</v>
      </c>
      <c r="J350" s="6">
        <v>1886</v>
      </c>
      <c r="K350" s="6">
        <f t="shared" si="236"/>
        <v>1844</v>
      </c>
      <c r="L350" s="10">
        <f t="shared" si="238"/>
        <v>0.5056300268096515</v>
      </c>
      <c r="M350" s="6">
        <f t="shared" si="239"/>
        <v>91094</v>
      </c>
      <c r="N350" s="20">
        <f t="shared" si="240"/>
        <v>62004.191767068274</v>
      </c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</row>
    <row r="351" spans="1:88" s="6" customFormat="1" ht="15">
      <c r="A351" s="43">
        <v>1005</v>
      </c>
      <c r="B351" s="6" t="s">
        <v>447</v>
      </c>
      <c r="C351" s="6">
        <v>11578</v>
      </c>
      <c r="D351" s="2">
        <v>3437</v>
      </c>
      <c r="E351" s="64">
        <v>2.11</v>
      </c>
      <c r="F351" s="23">
        <v>717</v>
      </c>
      <c r="G351" s="6">
        <v>49.4</v>
      </c>
      <c r="H351" s="6">
        <f t="shared" si="237"/>
        <v>169788</v>
      </c>
      <c r="I351" s="6">
        <v>3770</v>
      </c>
      <c r="J351" s="6">
        <v>1892</v>
      </c>
      <c r="K351" s="6">
        <f t="shared" si="236"/>
        <v>1878</v>
      </c>
      <c r="L351" s="10">
        <f t="shared" si="238"/>
        <v>0.5018567639257294</v>
      </c>
      <c r="M351" s="6">
        <f t="shared" si="239"/>
        <v>92774</v>
      </c>
      <c r="N351" s="20">
        <f t="shared" si="240"/>
        <v>61664.298507462685</v>
      </c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</row>
    <row r="352" spans="1:88" s="6" customFormat="1" ht="15">
      <c r="A352" s="43">
        <v>1021</v>
      </c>
      <c r="B352" s="6" t="s">
        <v>448</v>
      </c>
      <c r="C352" s="6">
        <v>11651</v>
      </c>
      <c r="D352" s="2">
        <v>3442</v>
      </c>
      <c r="E352" s="6">
        <v>0.12</v>
      </c>
      <c r="F352" s="6">
        <v>629</v>
      </c>
      <c r="G352" s="6">
        <v>49.4</v>
      </c>
      <c r="H352" s="6">
        <f t="shared" si="237"/>
        <v>170035</v>
      </c>
      <c r="I352" s="6">
        <v>3847.3</v>
      </c>
      <c r="J352" s="6">
        <v>1894</v>
      </c>
      <c r="K352" s="6">
        <f t="shared" si="236"/>
        <v>1953.3000000000002</v>
      </c>
      <c r="L352" s="10">
        <f t="shared" si="238"/>
        <v>0.4922932965976139</v>
      </c>
      <c r="M352" s="6">
        <f t="shared" si="239"/>
        <v>96494</v>
      </c>
      <c r="N352" s="20">
        <f t="shared" si="240"/>
        <v>60786.263467189034</v>
      </c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</row>
    <row r="353" spans="1:88" s="6" customFormat="1" ht="15">
      <c r="A353" s="45">
        <v>1024</v>
      </c>
      <c r="B353" s="6" t="s">
        <v>449</v>
      </c>
      <c r="C353" s="6">
        <v>11683</v>
      </c>
      <c r="D353" s="2">
        <v>3447</v>
      </c>
      <c r="E353" s="6">
        <v>1</v>
      </c>
      <c r="F353" s="6">
        <v>3</v>
      </c>
      <c r="G353" s="6">
        <v>49.4</v>
      </c>
      <c r="H353" s="6">
        <f t="shared" si="237"/>
        <v>170282</v>
      </c>
      <c r="I353" s="6">
        <v>3869.4</v>
      </c>
      <c r="J353" s="6">
        <v>1897.9</v>
      </c>
      <c r="K353" s="6">
        <f aca="true" t="shared" si="241" ref="K353:K358">I353-J353</f>
        <v>1971.5</v>
      </c>
      <c r="L353" s="10">
        <f t="shared" si="238"/>
        <v>0.4904894815733706</v>
      </c>
      <c r="M353" s="6">
        <f t="shared" si="239"/>
        <v>97393</v>
      </c>
      <c r="N353" s="20">
        <f t="shared" si="240"/>
        <v>60696.220703125</v>
      </c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</row>
    <row r="354" spans="1:88" s="6" customFormat="1" ht="15">
      <c r="A354" s="43">
        <v>1025</v>
      </c>
      <c r="B354" s="6" t="s">
        <v>450</v>
      </c>
      <c r="C354" s="6">
        <v>11691</v>
      </c>
      <c r="D354" s="2">
        <v>3450</v>
      </c>
      <c r="E354" s="67">
        <v>2.94</v>
      </c>
      <c r="F354" s="6">
        <v>45</v>
      </c>
      <c r="G354" s="6">
        <v>49.4</v>
      </c>
      <c r="H354" s="6">
        <f t="shared" si="237"/>
        <v>170430</v>
      </c>
      <c r="I354" s="6">
        <v>3874.9</v>
      </c>
      <c r="J354" s="6">
        <v>1898.9</v>
      </c>
      <c r="K354" s="6">
        <f t="shared" si="241"/>
        <v>1976</v>
      </c>
      <c r="L354" s="10">
        <f t="shared" si="238"/>
        <v>0.49005135616403006</v>
      </c>
      <c r="M354" s="6">
        <f t="shared" si="239"/>
        <v>97615</v>
      </c>
      <c r="N354" s="20">
        <f t="shared" si="240"/>
        <v>60689.70731707317</v>
      </c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</row>
    <row r="355" spans="1:88" s="6" customFormat="1" ht="15">
      <c r="A355" s="43">
        <v>1040</v>
      </c>
      <c r="B355" s="6" t="s">
        <v>451</v>
      </c>
      <c r="C355" s="6">
        <v>11807</v>
      </c>
      <c r="D355" s="2">
        <v>3462</v>
      </c>
      <c r="E355" s="6">
        <v>2.01</v>
      </c>
      <c r="F355" s="64">
        <v>343</v>
      </c>
      <c r="G355" s="6">
        <v>49.4</v>
      </c>
      <c r="H355" s="6">
        <f aca="true" t="shared" si="242" ref="H355:H360">ROUNDUP(D355*G355,0)</f>
        <v>171023</v>
      </c>
      <c r="I355" s="6">
        <v>3936.4</v>
      </c>
      <c r="J355" s="6">
        <v>1904.1</v>
      </c>
      <c r="K355" s="6">
        <f t="shared" si="241"/>
        <v>2032.3000000000002</v>
      </c>
      <c r="L355" s="10">
        <f aca="true" t="shared" si="243" ref="L355:L360">J355/I355</f>
        <v>0.4837160857636419</v>
      </c>
      <c r="M355" s="6">
        <f aca="true" t="shared" si="244" ref="M355:M360">ROUNDUP(G355*K355,0)</f>
        <v>100396</v>
      </c>
      <c r="N355" s="20">
        <f aca="true" t="shared" si="245" ref="N355:N360">365*H355/A355</f>
        <v>60022.495192307695</v>
      </c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</row>
    <row r="356" spans="1:88" s="6" customFormat="1" ht="15">
      <c r="A356" s="45">
        <v>1052</v>
      </c>
      <c r="B356" s="6" t="s">
        <v>452</v>
      </c>
      <c r="C356" s="6">
        <v>11925</v>
      </c>
      <c r="D356" s="2">
        <v>3487</v>
      </c>
      <c r="E356" s="6">
        <v>0.01</v>
      </c>
      <c r="F356" s="6">
        <v>5</v>
      </c>
      <c r="G356" s="6">
        <v>49.4</v>
      </c>
      <c r="H356" s="6">
        <f t="shared" si="242"/>
        <v>172258</v>
      </c>
      <c r="I356" s="6">
        <v>3982.7</v>
      </c>
      <c r="J356" s="6">
        <v>1919</v>
      </c>
      <c r="K356" s="6">
        <f t="shared" si="241"/>
        <v>2063.7</v>
      </c>
      <c r="L356" s="10">
        <f t="shared" si="243"/>
        <v>0.4818339317548397</v>
      </c>
      <c r="M356" s="6">
        <f t="shared" si="244"/>
        <v>101947</v>
      </c>
      <c r="N356" s="20">
        <f t="shared" si="245"/>
        <v>59766.32129277567</v>
      </c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</row>
    <row r="357" spans="1:88" s="6" customFormat="1" ht="15">
      <c r="A357" s="43">
        <v>1055</v>
      </c>
      <c r="B357" s="6" t="s">
        <v>453</v>
      </c>
      <c r="C357" s="6">
        <v>11955</v>
      </c>
      <c r="D357" s="2">
        <v>3493</v>
      </c>
      <c r="E357" s="23">
        <v>5.34</v>
      </c>
      <c r="F357" s="6">
        <v>1</v>
      </c>
      <c r="G357" s="6">
        <v>49.4</v>
      </c>
      <c r="H357" s="6">
        <f t="shared" si="242"/>
        <v>172555</v>
      </c>
      <c r="I357" s="6">
        <v>3994.3</v>
      </c>
      <c r="J357" s="6">
        <v>1922.7</v>
      </c>
      <c r="K357" s="6">
        <f t="shared" si="241"/>
        <v>2071.6000000000004</v>
      </c>
      <c r="L357" s="10">
        <f t="shared" si="243"/>
        <v>0.48136093933855745</v>
      </c>
      <c r="M357" s="6">
        <f t="shared" si="244"/>
        <v>102338</v>
      </c>
      <c r="N357" s="20">
        <f t="shared" si="245"/>
        <v>59699.123222748814</v>
      </c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</row>
    <row r="358" spans="1:88" s="6" customFormat="1" ht="15">
      <c r="A358" s="43">
        <f>1055+23</f>
        <v>1078</v>
      </c>
      <c r="B358" s="6" t="s">
        <v>454</v>
      </c>
      <c r="C358" s="6">
        <v>12173</v>
      </c>
      <c r="D358" s="2">
        <v>3544</v>
      </c>
      <c r="E358" s="6">
        <v>3.06</v>
      </c>
      <c r="F358" s="64">
        <v>827</v>
      </c>
      <c r="G358" s="6">
        <v>49.4</v>
      </c>
      <c r="H358" s="6">
        <f t="shared" si="242"/>
        <v>175074</v>
      </c>
      <c r="I358" s="6">
        <v>4068.6</v>
      </c>
      <c r="J358" s="6">
        <v>1949.8</v>
      </c>
      <c r="K358" s="6">
        <f t="shared" si="241"/>
        <v>2118.8</v>
      </c>
      <c r="L358" s="10">
        <f t="shared" si="243"/>
        <v>0.47923118517426144</v>
      </c>
      <c r="M358" s="6">
        <f t="shared" si="244"/>
        <v>104669</v>
      </c>
      <c r="N358" s="20">
        <f t="shared" si="245"/>
        <v>59278.30241187384</v>
      </c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</row>
    <row r="359" spans="1:88" s="6" customFormat="1" ht="15">
      <c r="A359" s="45">
        <v>1083</v>
      </c>
      <c r="B359" s="6" t="s">
        <v>455</v>
      </c>
      <c r="C359" s="6">
        <v>12236</v>
      </c>
      <c r="D359" s="2">
        <v>3549</v>
      </c>
      <c r="E359" s="6">
        <v>0.91</v>
      </c>
      <c r="F359" s="6">
        <v>151</v>
      </c>
      <c r="G359" s="6">
        <v>49.4</v>
      </c>
      <c r="H359" s="6">
        <f t="shared" si="242"/>
        <v>175321</v>
      </c>
      <c r="I359" s="6">
        <v>4097.7</v>
      </c>
      <c r="J359" s="6">
        <v>1950.5</v>
      </c>
      <c r="K359" s="6">
        <f aca="true" t="shared" si="246" ref="K359:K364">I359-J359</f>
        <v>2147.2</v>
      </c>
      <c r="L359" s="10">
        <f t="shared" si="243"/>
        <v>0.4759987309954365</v>
      </c>
      <c r="M359" s="6">
        <f t="shared" si="244"/>
        <v>106072</v>
      </c>
      <c r="N359" s="20">
        <f t="shared" si="245"/>
        <v>59087.87165281625</v>
      </c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</row>
    <row r="360" spans="1:88" s="6" customFormat="1" ht="15">
      <c r="A360" s="43">
        <v>1084</v>
      </c>
      <c r="B360" s="6" t="s">
        <v>456</v>
      </c>
      <c r="C360" s="6">
        <v>12249</v>
      </c>
      <c r="D360" s="2">
        <v>3554</v>
      </c>
      <c r="E360" s="6">
        <v>5.23</v>
      </c>
      <c r="F360" s="6">
        <v>83</v>
      </c>
      <c r="G360" s="6">
        <v>49.4</v>
      </c>
      <c r="H360" s="6">
        <f t="shared" si="242"/>
        <v>175568</v>
      </c>
      <c r="I360" s="6">
        <v>4102.2</v>
      </c>
      <c r="J360" s="6">
        <v>1953.3</v>
      </c>
      <c r="K360" s="6">
        <f t="shared" si="246"/>
        <v>2148.8999999999996</v>
      </c>
      <c r="L360" s="10">
        <f t="shared" si="243"/>
        <v>0.4761591341231534</v>
      </c>
      <c r="M360" s="6">
        <f t="shared" si="244"/>
        <v>106156</v>
      </c>
      <c r="N360" s="20">
        <f t="shared" si="245"/>
        <v>59116.531365313655</v>
      </c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</row>
    <row r="361" spans="1:88" s="6" customFormat="1" ht="15">
      <c r="A361" s="43">
        <v>1096</v>
      </c>
      <c r="B361" s="6" t="s">
        <v>457</v>
      </c>
      <c r="C361" s="6">
        <v>12394</v>
      </c>
      <c r="D361" s="2">
        <v>3583</v>
      </c>
      <c r="E361" s="23">
        <v>5.23</v>
      </c>
      <c r="F361" s="6">
        <v>524</v>
      </c>
      <c r="G361" s="6">
        <v>49.4</v>
      </c>
      <c r="H361" s="6">
        <f aca="true" t="shared" si="247" ref="H361:H366">ROUNDUP(D361*G361,0)</f>
        <v>177001</v>
      </c>
      <c r="I361" s="6">
        <v>4149.8</v>
      </c>
      <c r="J361" s="6">
        <v>1967.3</v>
      </c>
      <c r="K361" s="6">
        <f t="shared" si="246"/>
        <v>2182.5</v>
      </c>
      <c r="L361" s="10">
        <f aca="true" t="shared" si="248" ref="L361:L366">J361/I361</f>
        <v>0.4740710395681719</v>
      </c>
      <c r="M361" s="6">
        <f aca="true" t="shared" si="249" ref="M361:M366">ROUNDUP(G361*K361,0)</f>
        <v>107816</v>
      </c>
      <c r="N361" s="20">
        <f aca="true" t="shared" si="250" ref="N361:N366">365*H361/A361</f>
        <v>58946.50091240876</v>
      </c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</row>
    <row r="362" spans="1:88" s="6" customFormat="1" ht="15">
      <c r="A362" s="43">
        <v>1097</v>
      </c>
      <c r="B362" s="6" t="s">
        <v>458</v>
      </c>
      <c r="C362" s="6">
        <v>12401</v>
      </c>
      <c r="D362" s="2">
        <v>3585</v>
      </c>
      <c r="E362" s="6">
        <v>1.43</v>
      </c>
      <c r="F362" s="23">
        <v>831</v>
      </c>
      <c r="G362" s="6">
        <v>49.4</v>
      </c>
      <c r="H362" s="6">
        <f t="shared" si="247"/>
        <v>177099</v>
      </c>
      <c r="I362" s="6">
        <v>4152.5</v>
      </c>
      <c r="J362" s="6">
        <v>1968.2</v>
      </c>
      <c r="K362" s="6">
        <f t="shared" si="246"/>
        <v>2184.3</v>
      </c>
      <c r="L362" s="10">
        <f t="shared" si="248"/>
        <v>0.4739795304033715</v>
      </c>
      <c r="M362" s="6">
        <f t="shared" si="249"/>
        <v>107905</v>
      </c>
      <c r="N362" s="20">
        <f t="shared" si="250"/>
        <v>58925.37374658159</v>
      </c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</row>
    <row r="363" spans="1:88" s="6" customFormat="1" ht="15">
      <c r="A363" s="43">
        <v>1104</v>
      </c>
      <c r="B363" s="6" t="s">
        <v>459</v>
      </c>
      <c r="C363" s="6">
        <v>12497</v>
      </c>
      <c r="D363" s="2">
        <v>3628</v>
      </c>
      <c r="E363" s="6">
        <v>3.33</v>
      </c>
      <c r="F363" s="6">
        <v>823</v>
      </c>
      <c r="G363" s="6">
        <v>49.4</v>
      </c>
      <c r="H363" s="6">
        <f t="shared" si="247"/>
        <v>179224</v>
      </c>
      <c r="I363" s="6">
        <v>4172.6</v>
      </c>
      <c r="J363" s="6">
        <v>1995.2</v>
      </c>
      <c r="K363" s="6">
        <f t="shared" si="246"/>
        <v>2177.4000000000005</v>
      </c>
      <c r="L363" s="10">
        <f t="shared" si="248"/>
        <v>0.4781670900637492</v>
      </c>
      <c r="M363" s="6">
        <f t="shared" si="249"/>
        <v>107564</v>
      </c>
      <c r="N363" s="20">
        <f t="shared" si="250"/>
        <v>59254.311594202896</v>
      </c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</row>
    <row r="364" spans="1:88" s="6" customFormat="1" ht="15">
      <c r="A364" s="43">
        <v>1110</v>
      </c>
      <c r="B364" s="6" t="s">
        <v>460</v>
      </c>
      <c r="C364" s="6">
        <v>12590</v>
      </c>
      <c r="D364" s="2">
        <v>3666</v>
      </c>
      <c r="E364" s="6">
        <v>1.24</v>
      </c>
      <c r="F364" s="6">
        <v>796</v>
      </c>
      <c r="G364" s="6">
        <v>49.4</v>
      </c>
      <c r="H364" s="6">
        <f t="shared" si="247"/>
        <v>181101</v>
      </c>
      <c r="I364" s="6">
        <v>4196.6</v>
      </c>
      <c r="J364" s="6">
        <v>2017.5</v>
      </c>
      <c r="K364" s="6">
        <f t="shared" si="246"/>
        <v>2179.1000000000004</v>
      </c>
      <c r="L364" s="10">
        <f t="shared" si="248"/>
        <v>0.4807463184482676</v>
      </c>
      <c r="M364" s="6">
        <f t="shared" si="249"/>
        <v>107648</v>
      </c>
      <c r="N364" s="20">
        <f t="shared" si="250"/>
        <v>59551.22972972973</v>
      </c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</row>
    <row r="365" spans="1:88" s="6" customFormat="1" ht="15">
      <c r="A365" s="45">
        <v>1113</v>
      </c>
      <c r="B365" s="6" t="s">
        <v>461</v>
      </c>
      <c r="C365" s="6">
        <v>12628</v>
      </c>
      <c r="D365" s="2">
        <v>3680</v>
      </c>
      <c r="E365" s="6">
        <v>4.34</v>
      </c>
      <c r="F365" s="6">
        <v>10</v>
      </c>
      <c r="G365" s="6">
        <v>49.4</v>
      </c>
      <c r="H365" s="6">
        <f t="shared" si="247"/>
        <v>181792</v>
      </c>
      <c r="I365" s="6">
        <v>4206.5</v>
      </c>
      <c r="J365" s="6">
        <v>2026.5</v>
      </c>
      <c r="K365" s="6">
        <f aca="true" t="shared" si="251" ref="K365:K370">I365-J365</f>
        <v>2180</v>
      </c>
      <c r="L365" s="10">
        <f t="shared" si="248"/>
        <v>0.4817544276714608</v>
      </c>
      <c r="M365" s="6">
        <f t="shared" si="249"/>
        <v>107692</v>
      </c>
      <c r="N365" s="20">
        <f t="shared" si="250"/>
        <v>59617.322551662175</v>
      </c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</row>
    <row r="366" spans="1:88" s="6" customFormat="1" ht="15">
      <c r="A366" s="43">
        <v>1116</v>
      </c>
      <c r="B366" s="6" t="s">
        <v>462</v>
      </c>
      <c r="C366" s="6">
        <v>12666</v>
      </c>
      <c r="D366" s="2">
        <v>3695</v>
      </c>
      <c r="E366" s="6">
        <v>0.46</v>
      </c>
      <c r="F366" s="6">
        <v>796</v>
      </c>
      <c r="G366" s="6">
        <v>49.4</v>
      </c>
      <c r="H366" s="6">
        <f t="shared" si="247"/>
        <v>182533</v>
      </c>
      <c r="I366" s="6">
        <v>4215.5</v>
      </c>
      <c r="J366" s="6">
        <v>2035</v>
      </c>
      <c r="K366" s="6">
        <f t="shared" si="251"/>
        <v>2180.5</v>
      </c>
      <c r="L366" s="10">
        <f t="shared" si="248"/>
        <v>0.48274226070454274</v>
      </c>
      <c r="M366" s="6">
        <f t="shared" si="249"/>
        <v>107717</v>
      </c>
      <c r="N366" s="20">
        <f t="shared" si="250"/>
        <v>59699.41308243728</v>
      </c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</row>
    <row r="367" spans="1:88" s="6" customFormat="1" ht="15">
      <c r="A367" s="43">
        <v>1118</v>
      </c>
      <c r="B367" s="6" t="s">
        <v>463</v>
      </c>
      <c r="C367" s="6">
        <v>12690</v>
      </c>
      <c r="D367" s="2">
        <v>3704</v>
      </c>
      <c r="E367" s="6">
        <v>2.96</v>
      </c>
      <c r="F367" s="6">
        <v>844</v>
      </c>
      <c r="G367" s="6">
        <v>49.4</v>
      </c>
      <c r="H367" s="6">
        <f aca="true" t="shared" si="252" ref="H367:H372">ROUNDUP(D367*G367,0)</f>
        <v>182978</v>
      </c>
      <c r="I367" s="6">
        <v>4221.6</v>
      </c>
      <c r="J367" s="6">
        <v>2038.8</v>
      </c>
      <c r="K367" s="6">
        <f t="shared" si="251"/>
        <v>2182.8</v>
      </c>
      <c r="L367" s="10">
        <f aca="true" t="shared" si="253" ref="L367:L372">J367/I367</f>
        <v>0.4829448550312677</v>
      </c>
      <c r="M367" s="6">
        <f aca="true" t="shared" si="254" ref="M367:M372">ROUNDUP(G367*K367,0)</f>
        <v>107831</v>
      </c>
      <c r="N367" s="20">
        <f aca="true" t="shared" si="255" ref="N367:N372">365*H367/A367</f>
        <v>59737.898032200355</v>
      </c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</row>
    <row r="368" spans="1:88" s="6" customFormat="1" ht="15">
      <c r="A368" s="43">
        <v>1123</v>
      </c>
      <c r="B368" s="6" t="s">
        <v>464</v>
      </c>
      <c r="C368" s="6">
        <v>12762</v>
      </c>
      <c r="D368" s="2">
        <v>3728</v>
      </c>
      <c r="E368" s="23">
        <v>5.66</v>
      </c>
      <c r="F368" s="6">
        <v>25</v>
      </c>
      <c r="G368" s="6">
        <v>49.4</v>
      </c>
      <c r="H368" s="6">
        <f t="shared" si="252"/>
        <v>184164</v>
      </c>
      <c r="I368" s="6">
        <v>4234.8</v>
      </c>
      <c r="J368" s="6">
        <v>2051.3</v>
      </c>
      <c r="K368" s="6">
        <f t="shared" si="251"/>
        <v>2183.5</v>
      </c>
      <c r="L368" s="10">
        <f t="shared" si="253"/>
        <v>0.48439123453291777</v>
      </c>
      <c r="M368" s="6">
        <f t="shared" si="254"/>
        <v>107865</v>
      </c>
      <c r="N368" s="20">
        <f t="shared" si="255"/>
        <v>59857.39982190561</v>
      </c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</row>
    <row r="369" spans="1:88" s="6" customFormat="1" ht="15">
      <c r="A369" s="43">
        <v>1125</v>
      </c>
      <c r="B369" s="6" t="s">
        <v>465</v>
      </c>
      <c r="C369" s="6">
        <v>12787</v>
      </c>
      <c r="D369" s="2">
        <v>3736</v>
      </c>
      <c r="E369" s="6">
        <v>1.99</v>
      </c>
      <c r="F369" s="65">
        <v>870</v>
      </c>
      <c r="G369" s="6">
        <v>49.4</v>
      </c>
      <c r="H369" s="6">
        <f t="shared" si="252"/>
        <v>184559</v>
      </c>
      <c r="I369" s="6">
        <v>4241.7</v>
      </c>
      <c r="J369" s="6">
        <v>2055.6</v>
      </c>
      <c r="K369" s="6">
        <f t="shared" si="251"/>
        <v>2186.1</v>
      </c>
      <c r="L369" s="10">
        <f t="shared" si="253"/>
        <v>0.48461701676214725</v>
      </c>
      <c r="M369" s="6">
        <f t="shared" si="254"/>
        <v>107994</v>
      </c>
      <c r="N369" s="20">
        <f t="shared" si="255"/>
        <v>59879.142222222225</v>
      </c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</row>
    <row r="370" spans="1:88" s="6" customFormat="1" ht="15">
      <c r="A370" s="43">
        <v>1131</v>
      </c>
      <c r="B370" s="6" t="s">
        <v>466</v>
      </c>
      <c r="C370" s="6">
        <v>12869</v>
      </c>
      <c r="D370" s="2">
        <v>3757</v>
      </c>
      <c r="E370" s="6">
        <v>1.41</v>
      </c>
      <c r="F370" s="71">
        <v>872</v>
      </c>
      <c r="G370" s="6">
        <v>49.4</v>
      </c>
      <c r="H370" s="6">
        <f t="shared" si="252"/>
        <v>185596</v>
      </c>
      <c r="I370" s="6">
        <v>4259.6</v>
      </c>
      <c r="J370" s="6">
        <v>2066.3</v>
      </c>
      <c r="K370" s="6">
        <f t="shared" si="251"/>
        <v>2193.3</v>
      </c>
      <c r="L370" s="10">
        <f t="shared" si="253"/>
        <v>0.4850924969480702</v>
      </c>
      <c r="M370" s="6">
        <f t="shared" si="254"/>
        <v>108350</v>
      </c>
      <c r="N370" s="20">
        <f t="shared" si="255"/>
        <v>59896.14500442087</v>
      </c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</row>
    <row r="371" spans="1:88" s="6" customFormat="1" ht="15">
      <c r="A371" s="43">
        <v>1144</v>
      </c>
      <c r="B371" s="6" t="s">
        <v>467</v>
      </c>
      <c r="C371" s="6">
        <v>13065</v>
      </c>
      <c r="D371" s="2">
        <v>3813</v>
      </c>
      <c r="E371" s="6">
        <v>3.1</v>
      </c>
      <c r="F371" s="65">
        <v>360</v>
      </c>
      <c r="G371" s="6">
        <v>49.4</v>
      </c>
      <c r="H371" s="6">
        <f t="shared" si="252"/>
        <v>188363</v>
      </c>
      <c r="I371" s="6">
        <v>4302.9</v>
      </c>
      <c r="J371" s="6">
        <v>2093.4</v>
      </c>
      <c r="K371" s="6">
        <f aca="true" t="shared" si="256" ref="K371:K376">I371-J371</f>
        <v>2209.4999999999995</v>
      </c>
      <c r="L371" s="10">
        <f t="shared" si="253"/>
        <v>0.4865090985149551</v>
      </c>
      <c r="M371" s="6">
        <f t="shared" si="254"/>
        <v>109150</v>
      </c>
      <c r="N371" s="20">
        <f t="shared" si="255"/>
        <v>60098.33479020979</v>
      </c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</row>
    <row r="372" spans="1:88" s="6" customFormat="1" ht="15">
      <c r="A372" s="43">
        <v>1145</v>
      </c>
      <c r="B372" s="6" t="s">
        <v>468</v>
      </c>
      <c r="C372" s="6">
        <v>13083</v>
      </c>
      <c r="D372" s="2">
        <v>3819</v>
      </c>
      <c r="E372" s="71">
        <v>5.97</v>
      </c>
      <c r="F372" s="65">
        <v>147</v>
      </c>
      <c r="G372" s="6">
        <v>49.4</v>
      </c>
      <c r="H372" s="6">
        <f t="shared" si="252"/>
        <v>188659</v>
      </c>
      <c r="I372" s="6">
        <v>4306.1</v>
      </c>
      <c r="J372" s="6">
        <v>2097.1</v>
      </c>
      <c r="K372" s="6">
        <f t="shared" si="256"/>
        <v>2209.0000000000005</v>
      </c>
      <c r="L372" s="10">
        <f t="shared" si="253"/>
        <v>0.48700680430087545</v>
      </c>
      <c r="M372" s="6">
        <f t="shared" si="254"/>
        <v>109125</v>
      </c>
      <c r="N372" s="20">
        <f t="shared" si="255"/>
        <v>60140.20524017467</v>
      </c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</row>
    <row r="373" spans="1:88" s="6" customFormat="1" ht="15">
      <c r="A373" s="43">
        <v>1168</v>
      </c>
      <c r="B373" s="6" t="s">
        <v>469</v>
      </c>
      <c r="C373" s="6">
        <v>13432</v>
      </c>
      <c r="D373" s="2">
        <v>3932</v>
      </c>
      <c r="E373" s="6">
        <v>4.31</v>
      </c>
      <c r="F373" s="65">
        <v>5</v>
      </c>
      <c r="G373" s="6">
        <v>49.4</v>
      </c>
      <c r="H373" s="6">
        <f aca="true" t="shared" si="257" ref="H373:H378">ROUNDUP(D373*G373,0)</f>
        <v>194241</v>
      </c>
      <c r="I373" s="6">
        <v>4377.2</v>
      </c>
      <c r="J373" s="6">
        <v>2159.3</v>
      </c>
      <c r="K373" s="6">
        <f t="shared" si="256"/>
        <v>2217.8999999999996</v>
      </c>
      <c r="L373" s="10">
        <f aca="true" t="shared" si="258" ref="L373:L378">J373/I373</f>
        <v>0.49330622315635575</v>
      </c>
      <c r="M373" s="6">
        <f aca="true" t="shared" si="259" ref="M373:M378">ROUNDUP(G373*K373,0)</f>
        <v>109565</v>
      </c>
      <c r="N373" s="20">
        <f aca="true" t="shared" si="260" ref="N373:N378">365*H373/A373</f>
        <v>60700.3125</v>
      </c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</row>
    <row r="374" spans="1:88" s="6" customFormat="1" ht="15">
      <c r="A374" s="45">
        <f>1168+6</f>
        <v>1174</v>
      </c>
      <c r="B374" s="6" t="s">
        <v>470</v>
      </c>
      <c r="C374" s="6">
        <v>13523</v>
      </c>
      <c r="D374" s="2">
        <v>3959</v>
      </c>
      <c r="E374" s="6">
        <v>4</v>
      </c>
      <c r="F374" s="65">
        <v>4</v>
      </c>
      <c r="G374" s="6">
        <v>49.4</v>
      </c>
      <c r="H374" s="6">
        <f t="shared" si="257"/>
        <v>195575</v>
      </c>
      <c r="I374" s="6">
        <v>4396.2</v>
      </c>
      <c r="J374" s="6">
        <v>2173</v>
      </c>
      <c r="K374" s="6">
        <f t="shared" si="256"/>
        <v>2223.2</v>
      </c>
      <c r="L374" s="10">
        <f t="shared" si="258"/>
        <v>0.49429052363404763</v>
      </c>
      <c r="M374" s="6">
        <f t="shared" si="259"/>
        <v>109827</v>
      </c>
      <c r="N374" s="20">
        <f t="shared" si="260"/>
        <v>60804.833901192505</v>
      </c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</row>
    <row r="375" spans="1:88" s="6" customFormat="1" ht="15">
      <c r="A375" s="43">
        <v>1177</v>
      </c>
      <c r="B375" s="6" t="s">
        <v>471</v>
      </c>
      <c r="C375" s="6">
        <v>13569</v>
      </c>
      <c r="D375" s="2">
        <v>3972</v>
      </c>
      <c r="E375" s="23">
        <v>6.21</v>
      </c>
      <c r="F375" s="65">
        <v>11</v>
      </c>
      <c r="G375" s="6">
        <v>49.4</v>
      </c>
      <c r="H375" s="6">
        <f t="shared" si="257"/>
        <v>196217</v>
      </c>
      <c r="I375" s="6">
        <v>4406.3</v>
      </c>
      <c r="J375" s="6">
        <v>2181.1</v>
      </c>
      <c r="K375" s="6">
        <f t="shared" si="256"/>
        <v>2225.2000000000003</v>
      </c>
      <c r="L375" s="10">
        <f t="shared" si="258"/>
        <v>0.49499580146608263</v>
      </c>
      <c r="M375" s="6">
        <f t="shared" si="259"/>
        <v>109925</v>
      </c>
      <c r="N375" s="20">
        <f t="shared" si="260"/>
        <v>60848.942225998304</v>
      </c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</row>
    <row r="376" spans="1:88" s="6" customFormat="1" ht="15">
      <c r="A376" s="43">
        <v>1178</v>
      </c>
      <c r="B376" s="6" t="s">
        <v>472</v>
      </c>
      <c r="C376" s="6">
        <v>13578</v>
      </c>
      <c r="D376" s="2">
        <v>3975</v>
      </c>
      <c r="E376" s="6">
        <v>3.39</v>
      </c>
      <c r="F376" s="65">
        <v>835</v>
      </c>
      <c r="G376" s="6">
        <v>49.4</v>
      </c>
      <c r="H376" s="6">
        <f t="shared" si="257"/>
        <v>196365</v>
      </c>
      <c r="I376" s="6">
        <v>4410.1</v>
      </c>
      <c r="J376" s="6">
        <v>2182.9</v>
      </c>
      <c r="K376" s="6">
        <f t="shared" si="256"/>
        <v>2227.2000000000003</v>
      </c>
      <c r="L376" s="10">
        <f t="shared" si="258"/>
        <v>0.49497743815332984</v>
      </c>
      <c r="M376" s="6">
        <f t="shared" si="259"/>
        <v>110024</v>
      </c>
      <c r="N376" s="20">
        <f t="shared" si="260"/>
        <v>60843.145161290326</v>
      </c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</row>
    <row r="377" spans="1:88" s="6" customFormat="1" ht="15">
      <c r="A377" s="43">
        <v>1180</v>
      </c>
      <c r="B377" s="6" t="s">
        <v>473</v>
      </c>
      <c r="C377" s="6">
        <v>13615</v>
      </c>
      <c r="D377" s="2">
        <v>3987</v>
      </c>
      <c r="E377" s="6">
        <v>5.1</v>
      </c>
      <c r="F377" s="65">
        <v>6</v>
      </c>
      <c r="G377" s="6">
        <v>49.4</v>
      </c>
      <c r="H377" s="6">
        <f t="shared" si="257"/>
        <v>196958</v>
      </c>
      <c r="I377" s="6">
        <v>4417.4</v>
      </c>
      <c r="J377" s="6">
        <v>2188.6</v>
      </c>
      <c r="K377" s="6">
        <f aca="true" t="shared" si="261" ref="K377:K382">I377-J377</f>
        <v>2228.7999999999997</v>
      </c>
      <c r="L377" s="10">
        <f t="shared" si="258"/>
        <v>0.4954498121066691</v>
      </c>
      <c r="M377" s="6">
        <f t="shared" si="259"/>
        <v>110103</v>
      </c>
      <c r="N377" s="20">
        <f t="shared" si="260"/>
        <v>60923.44915254237</v>
      </c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</row>
    <row r="378" spans="1:88" s="6" customFormat="1" ht="15">
      <c r="A378" s="43">
        <v>1187</v>
      </c>
      <c r="B378" s="6" t="s">
        <v>474</v>
      </c>
      <c r="C378" s="6">
        <v>13716</v>
      </c>
      <c r="D378" s="2">
        <v>4025</v>
      </c>
      <c r="E378" s="6">
        <v>4.01</v>
      </c>
      <c r="F378" s="73">
        <v>884</v>
      </c>
      <c r="G378" s="6">
        <v>49.4</v>
      </c>
      <c r="H378" s="6">
        <f t="shared" si="257"/>
        <v>198835</v>
      </c>
      <c r="I378" s="6">
        <v>4437.1</v>
      </c>
      <c r="J378" s="6">
        <v>2210.6</v>
      </c>
      <c r="K378" s="6">
        <f t="shared" si="261"/>
        <v>2226.5000000000005</v>
      </c>
      <c r="L378" s="10">
        <f t="shared" si="258"/>
        <v>0.49820828919789945</v>
      </c>
      <c r="M378" s="6">
        <f t="shared" si="259"/>
        <v>109990</v>
      </c>
      <c r="N378" s="20">
        <f t="shared" si="260"/>
        <v>61141.343723673126</v>
      </c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</row>
    <row r="379" spans="1:88" s="6" customFormat="1" ht="15">
      <c r="A379" s="43">
        <v>1188</v>
      </c>
      <c r="B379" s="6" t="s">
        <v>475</v>
      </c>
      <c r="C379" s="6">
        <v>13730</v>
      </c>
      <c r="D379" s="2">
        <v>4030</v>
      </c>
      <c r="E379" s="6">
        <v>2.41</v>
      </c>
      <c r="F379" s="65">
        <v>834</v>
      </c>
      <c r="G379" s="6">
        <v>49.4</v>
      </c>
      <c r="H379" s="6">
        <f aca="true" t="shared" si="262" ref="H379:H384">ROUNDUP(D379*G379,0)</f>
        <v>199082</v>
      </c>
      <c r="I379" s="6">
        <v>4440.4</v>
      </c>
      <c r="J379" s="6">
        <v>2212.7</v>
      </c>
      <c r="K379" s="6">
        <f t="shared" si="261"/>
        <v>2227.7</v>
      </c>
      <c r="L379" s="10">
        <f aca="true" t="shared" si="263" ref="L379:L384">J379/I379</f>
        <v>0.49831096297630845</v>
      </c>
      <c r="M379" s="6">
        <f aca="true" t="shared" si="264" ref="M379:M384">ROUNDUP(G379*K379,0)</f>
        <v>110049</v>
      </c>
      <c r="N379" s="20">
        <f aca="true" t="shared" si="265" ref="N379:N384">365*H379/A379</f>
        <v>61165.765993265995</v>
      </c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</row>
    <row r="380" spans="1:88" s="6" customFormat="1" ht="15">
      <c r="A380" s="43">
        <v>1195</v>
      </c>
      <c r="B380" s="6" t="s">
        <v>476</v>
      </c>
      <c r="C380" s="6">
        <v>13839</v>
      </c>
      <c r="D380" s="2">
        <v>4068</v>
      </c>
      <c r="E380" s="6">
        <v>4.88</v>
      </c>
      <c r="F380" s="65">
        <v>673</v>
      </c>
      <c r="G380" s="6">
        <v>49.4</v>
      </c>
      <c r="H380" s="6">
        <f t="shared" si="262"/>
        <v>200960</v>
      </c>
      <c r="I380" s="6">
        <v>4461.6</v>
      </c>
      <c r="J380" s="6">
        <v>2233.7</v>
      </c>
      <c r="K380" s="6">
        <f t="shared" si="261"/>
        <v>2227.9000000000005</v>
      </c>
      <c r="L380" s="10">
        <f t="shared" si="263"/>
        <v>0.5006499910346064</v>
      </c>
      <c r="M380" s="6">
        <f t="shared" si="264"/>
        <v>110059</v>
      </c>
      <c r="N380" s="20">
        <f t="shared" si="265"/>
        <v>61381.087866108785</v>
      </c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</row>
    <row r="381" spans="1:88" s="6" customFormat="1" ht="15">
      <c r="A381" s="43">
        <v>1199</v>
      </c>
      <c r="B381" s="6" t="s">
        <v>477</v>
      </c>
      <c r="C381" s="6">
        <v>13903</v>
      </c>
      <c r="D381" s="2">
        <v>4090</v>
      </c>
      <c r="E381" s="6">
        <v>2.83</v>
      </c>
      <c r="F381" s="65">
        <v>0</v>
      </c>
      <c r="G381" s="6">
        <v>49.4</v>
      </c>
      <c r="H381" s="6">
        <f t="shared" si="262"/>
        <v>202046</v>
      </c>
      <c r="I381" s="6">
        <v>4474</v>
      </c>
      <c r="J381" s="6">
        <v>2246.5</v>
      </c>
      <c r="K381" s="6">
        <f t="shared" si="261"/>
        <v>2227.5</v>
      </c>
      <c r="L381" s="10">
        <f t="shared" si="263"/>
        <v>0.502123379526151</v>
      </c>
      <c r="M381" s="6">
        <f t="shared" si="264"/>
        <v>110039</v>
      </c>
      <c r="N381" s="20">
        <f t="shared" si="265"/>
        <v>61506.914095079235</v>
      </c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</row>
    <row r="382" spans="1:88" s="6" customFormat="1" ht="15">
      <c r="A382" s="43">
        <v>1202</v>
      </c>
      <c r="B382" s="6" t="s">
        <v>478</v>
      </c>
      <c r="C382" s="6">
        <v>13939</v>
      </c>
      <c r="D382" s="2">
        <v>4103</v>
      </c>
      <c r="E382" s="6">
        <v>2.2</v>
      </c>
      <c r="F382" s="65">
        <v>784</v>
      </c>
      <c r="G382" s="6">
        <v>49.4</v>
      </c>
      <c r="H382" s="6">
        <f t="shared" si="262"/>
        <v>202689</v>
      </c>
      <c r="I382" s="6">
        <v>4484.1</v>
      </c>
      <c r="J382" s="6">
        <v>2253</v>
      </c>
      <c r="K382" s="6">
        <f t="shared" si="261"/>
        <v>2231.1000000000004</v>
      </c>
      <c r="L382" s="10">
        <f t="shared" si="263"/>
        <v>0.502441961597645</v>
      </c>
      <c r="M382" s="6">
        <f t="shared" si="264"/>
        <v>110217</v>
      </c>
      <c r="N382" s="20">
        <f t="shared" si="265"/>
        <v>61548.65640599002</v>
      </c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</row>
    <row r="383" spans="1:88" s="6" customFormat="1" ht="15">
      <c r="A383" s="45">
        <v>1205</v>
      </c>
      <c r="B383" s="6" t="s">
        <v>479</v>
      </c>
      <c r="C383" s="6">
        <v>13987</v>
      </c>
      <c r="D383" s="2">
        <v>4123</v>
      </c>
      <c r="E383" s="6">
        <v>5.31</v>
      </c>
      <c r="F383" s="65">
        <v>372</v>
      </c>
      <c r="G383" s="6">
        <v>49.4</v>
      </c>
      <c r="H383" s="6">
        <f t="shared" si="262"/>
        <v>203677</v>
      </c>
      <c r="I383" s="6">
        <v>4495.1</v>
      </c>
      <c r="J383" s="6">
        <v>2262.6</v>
      </c>
      <c r="K383" s="6">
        <f aca="true" t="shared" si="266" ref="K383:K388">I383-J383</f>
        <v>2232.5000000000005</v>
      </c>
      <c r="L383" s="10">
        <f t="shared" si="263"/>
        <v>0.5033480901425996</v>
      </c>
      <c r="M383" s="6">
        <f t="shared" si="264"/>
        <v>110286</v>
      </c>
      <c r="N383" s="20">
        <f t="shared" si="265"/>
        <v>61694.692946058094</v>
      </c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</row>
    <row r="384" spans="1:88" s="6" customFormat="1" ht="15">
      <c r="A384" s="43">
        <v>1207</v>
      </c>
      <c r="B384" s="6" t="s">
        <v>480</v>
      </c>
      <c r="C384" s="6">
        <v>14013</v>
      </c>
      <c r="D384" s="2">
        <v>4131</v>
      </c>
      <c r="E384" s="6">
        <v>3.3</v>
      </c>
      <c r="F384" s="73">
        <v>811</v>
      </c>
      <c r="G384" s="6">
        <v>49.4</v>
      </c>
      <c r="H384" s="6">
        <f t="shared" si="262"/>
        <v>204072</v>
      </c>
      <c r="I384" s="6">
        <v>4501.7</v>
      </c>
      <c r="J384" s="6">
        <v>2266.5</v>
      </c>
      <c r="K384" s="6">
        <f t="shared" si="266"/>
        <v>2235.2</v>
      </c>
      <c r="L384" s="10">
        <f t="shared" si="263"/>
        <v>0.5034764644467645</v>
      </c>
      <c r="M384" s="6">
        <f t="shared" si="264"/>
        <v>110419</v>
      </c>
      <c r="N384" s="20">
        <f t="shared" si="265"/>
        <v>61711.91383595692</v>
      </c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</row>
    <row r="385" spans="1:88" s="6" customFormat="1" ht="15">
      <c r="A385" s="43">
        <v>1216</v>
      </c>
      <c r="B385" s="6" t="s">
        <v>481</v>
      </c>
      <c r="C385" s="6">
        <v>14146</v>
      </c>
      <c r="D385" s="2">
        <v>4183</v>
      </c>
      <c r="E385" s="23">
        <v>5.3</v>
      </c>
      <c r="F385" s="65">
        <v>23</v>
      </c>
      <c r="G385" s="6">
        <v>49.4</v>
      </c>
      <c r="H385" s="6">
        <f aca="true" t="shared" si="267" ref="H385:H390">ROUNDUP(D385*G385,0)</f>
        <v>206641</v>
      </c>
      <c r="I385" s="6">
        <v>4536.5</v>
      </c>
      <c r="J385" s="6">
        <v>2292.4</v>
      </c>
      <c r="K385" s="6">
        <f t="shared" si="266"/>
        <v>2244.1</v>
      </c>
      <c r="L385" s="10">
        <f aca="true" t="shared" si="268" ref="L385:L390">J385/I385</f>
        <v>0.5053234872699217</v>
      </c>
      <c r="M385" s="6">
        <f aca="true" t="shared" si="269" ref="M385:M390">ROUNDUP(G385*K385,0)</f>
        <v>110859</v>
      </c>
      <c r="N385" s="20">
        <f aca="true" t="shared" si="270" ref="N385:N390">365*H385/A385</f>
        <v>62026.28700657895</v>
      </c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</row>
    <row r="386" spans="1:88" s="6" customFormat="1" ht="15">
      <c r="A386" s="43">
        <v>1229</v>
      </c>
      <c r="B386" s="6" t="s">
        <v>482</v>
      </c>
      <c r="C386" s="6">
        <v>14323</v>
      </c>
      <c r="D386" s="6">
        <v>4247</v>
      </c>
      <c r="E386" s="6">
        <v>3.64</v>
      </c>
      <c r="F386" s="65">
        <v>40</v>
      </c>
      <c r="G386" s="6">
        <v>49.4</v>
      </c>
      <c r="H386" s="6">
        <f t="shared" si="267"/>
        <v>209802</v>
      </c>
      <c r="I386" s="6">
        <v>4577.9</v>
      </c>
      <c r="J386" s="6">
        <v>2326.6</v>
      </c>
      <c r="K386" s="6">
        <f t="shared" si="266"/>
        <v>2251.2999999999997</v>
      </c>
      <c r="L386" s="10">
        <f t="shared" si="268"/>
        <v>0.5082242949824155</v>
      </c>
      <c r="M386" s="6">
        <f t="shared" si="269"/>
        <v>111215</v>
      </c>
      <c r="N386" s="20">
        <f t="shared" si="270"/>
        <v>62308.974776240844</v>
      </c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</row>
    <row r="387" spans="1:88" s="6" customFormat="1" ht="15">
      <c r="A387" s="43">
        <v>1232</v>
      </c>
      <c r="B387" s="6" t="s">
        <v>483</v>
      </c>
      <c r="C387" s="6">
        <v>14358</v>
      </c>
      <c r="D387" s="6">
        <v>4257</v>
      </c>
      <c r="E387" s="6">
        <v>2.98</v>
      </c>
      <c r="F387" s="65">
        <v>707</v>
      </c>
      <c r="G387" s="6">
        <v>49.4</v>
      </c>
      <c r="H387" s="6">
        <f t="shared" si="267"/>
        <v>210296</v>
      </c>
      <c r="I387" s="6">
        <v>4589.5</v>
      </c>
      <c r="J387" s="6">
        <v>2331.1</v>
      </c>
      <c r="K387" s="6">
        <f t="shared" si="266"/>
        <v>2258.4</v>
      </c>
      <c r="L387" s="10">
        <f t="shared" si="268"/>
        <v>0.5079202527508443</v>
      </c>
      <c r="M387" s="6">
        <f t="shared" si="269"/>
        <v>111565</v>
      </c>
      <c r="N387" s="20">
        <f t="shared" si="270"/>
        <v>62303.603896103894</v>
      </c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</row>
    <row r="388" spans="1:88" s="6" customFormat="1" ht="15">
      <c r="A388" s="43">
        <v>1235</v>
      </c>
      <c r="B388" s="6" t="s">
        <v>484</v>
      </c>
      <c r="C388" s="6">
        <v>14399</v>
      </c>
      <c r="D388" s="6">
        <v>4268</v>
      </c>
      <c r="E388" s="6">
        <v>4.1</v>
      </c>
      <c r="F388" s="65">
        <v>244</v>
      </c>
      <c r="G388" s="6">
        <v>49.4</v>
      </c>
      <c r="H388" s="6">
        <f t="shared" si="267"/>
        <v>210840</v>
      </c>
      <c r="I388" s="6">
        <v>4599.4</v>
      </c>
      <c r="J388" s="6">
        <v>2335.8</v>
      </c>
      <c r="K388" s="6">
        <f t="shared" si="266"/>
        <v>2263.5999999999995</v>
      </c>
      <c r="L388" s="10">
        <f t="shared" si="268"/>
        <v>0.5078488498499805</v>
      </c>
      <c r="M388" s="6">
        <f t="shared" si="269"/>
        <v>111822</v>
      </c>
      <c r="N388" s="20">
        <f t="shared" si="270"/>
        <v>62313.03643724696</v>
      </c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</row>
    <row r="389" spans="1:88" s="6" customFormat="1" ht="15">
      <c r="A389" s="45">
        <v>1236</v>
      </c>
      <c r="B389" s="6" t="s">
        <v>485</v>
      </c>
      <c r="C389" s="6">
        <v>14412</v>
      </c>
      <c r="D389" s="6">
        <v>4273</v>
      </c>
      <c r="E389" s="6">
        <v>5.21</v>
      </c>
      <c r="F389" s="65">
        <v>313</v>
      </c>
      <c r="G389" s="6">
        <v>49.4</v>
      </c>
      <c r="H389" s="6">
        <f t="shared" si="267"/>
        <v>211087</v>
      </c>
      <c r="I389" s="6">
        <v>4602.1</v>
      </c>
      <c r="J389" s="6">
        <v>2339.3</v>
      </c>
      <c r="K389" s="6">
        <f aca="true" t="shared" si="271" ref="K389:K395">I389-J389</f>
        <v>2262.8</v>
      </c>
      <c r="L389" s="10">
        <f t="shared" si="268"/>
        <v>0.5083114230460007</v>
      </c>
      <c r="M389" s="6">
        <f t="shared" si="269"/>
        <v>111783</v>
      </c>
      <c r="N389" s="20">
        <f t="shared" si="270"/>
        <v>62335.56229773463</v>
      </c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</row>
    <row r="390" spans="1:88" s="6" customFormat="1" ht="15">
      <c r="A390" s="43">
        <v>1242</v>
      </c>
      <c r="B390" s="6" t="s">
        <v>486</v>
      </c>
      <c r="C390" s="6">
        <v>14490</v>
      </c>
      <c r="D390" s="6">
        <v>4304</v>
      </c>
      <c r="E390" s="23">
        <v>5.47</v>
      </c>
      <c r="F390" s="73">
        <v>156</v>
      </c>
      <c r="G390" s="6">
        <v>49.4</v>
      </c>
      <c r="H390" s="6">
        <f t="shared" si="267"/>
        <v>212618</v>
      </c>
      <c r="I390" s="6">
        <v>4619.4</v>
      </c>
      <c r="J390" s="6">
        <v>2358.4</v>
      </c>
      <c r="K390" s="6">
        <f t="shared" si="271"/>
        <v>2260.9999999999995</v>
      </c>
      <c r="L390" s="10">
        <f t="shared" si="268"/>
        <v>0.510542494696281</v>
      </c>
      <c r="M390" s="6">
        <f t="shared" si="269"/>
        <v>111694</v>
      </c>
      <c r="N390" s="20">
        <f t="shared" si="270"/>
        <v>62484.35587761675</v>
      </c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</row>
    <row r="391" spans="1:88" s="6" customFormat="1" ht="15">
      <c r="A391" s="43">
        <v>1251</v>
      </c>
      <c r="B391" s="6" t="s">
        <v>487</v>
      </c>
      <c r="C391" s="6">
        <v>14600</v>
      </c>
      <c r="D391" s="6">
        <v>4336</v>
      </c>
      <c r="E391" s="6">
        <v>4.95</v>
      </c>
      <c r="F391" s="65">
        <v>97</v>
      </c>
      <c r="G391" s="6">
        <v>49.4</v>
      </c>
      <c r="H391" s="6">
        <f aca="true" t="shared" si="272" ref="H391:H397">ROUNDUP(D391*G391,0)</f>
        <v>214199</v>
      </c>
      <c r="I391" s="6">
        <v>4651.4</v>
      </c>
      <c r="J391" s="6">
        <v>2376.5</v>
      </c>
      <c r="K391" s="6">
        <f t="shared" si="271"/>
        <v>2274.8999999999996</v>
      </c>
      <c r="L391" s="10">
        <f aca="true" t="shared" si="273" ref="L391:L397">J391/I391</f>
        <v>0.5109214430064067</v>
      </c>
      <c r="M391" s="6">
        <f aca="true" t="shared" si="274" ref="M391:M397">ROUNDUP(G391*K391,0)</f>
        <v>112381</v>
      </c>
      <c r="N391" s="20">
        <f aca="true" t="shared" si="275" ref="N391:N397">365*H391/A391</f>
        <v>62496.11111111111</v>
      </c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</row>
    <row r="392" spans="1:88" s="6" customFormat="1" ht="15">
      <c r="A392" s="45">
        <v>1266</v>
      </c>
      <c r="B392" s="6" t="s">
        <v>488</v>
      </c>
      <c r="C392" s="6">
        <v>14772</v>
      </c>
      <c r="D392" s="6">
        <v>4394</v>
      </c>
      <c r="E392" s="6">
        <v>4.6</v>
      </c>
      <c r="F392" s="65">
        <v>114</v>
      </c>
      <c r="G392" s="6">
        <v>49.4</v>
      </c>
      <c r="H392" s="6">
        <f t="shared" si="272"/>
        <v>217064</v>
      </c>
      <c r="I392" s="6">
        <v>4697</v>
      </c>
      <c r="J392" s="6">
        <v>2409</v>
      </c>
      <c r="K392" s="6">
        <f t="shared" si="271"/>
        <v>2288</v>
      </c>
      <c r="L392" s="10">
        <f t="shared" si="273"/>
        <v>0.5128805620608899</v>
      </c>
      <c r="M392" s="6">
        <f t="shared" si="274"/>
        <v>113028</v>
      </c>
      <c r="N392" s="20">
        <f t="shared" si="275"/>
        <v>62581.642969984205</v>
      </c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</row>
    <row r="393" spans="1:88" s="6" customFormat="1" ht="15">
      <c r="A393" s="43">
        <v>1272</v>
      </c>
      <c r="B393" s="6" t="s">
        <v>489</v>
      </c>
      <c r="C393" s="6">
        <v>14841</v>
      </c>
      <c r="D393" s="6">
        <v>4417</v>
      </c>
      <c r="E393" s="23">
        <v>4.54</v>
      </c>
      <c r="F393" s="65">
        <v>121</v>
      </c>
      <c r="G393" s="6">
        <v>49.4</v>
      </c>
      <c r="H393" s="6">
        <f t="shared" si="272"/>
        <v>218200</v>
      </c>
      <c r="I393" s="6">
        <v>4715.5</v>
      </c>
      <c r="J393" s="6">
        <v>2423.2</v>
      </c>
      <c r="K393" s="6">
        <f t="shared" si="271"/>
        <v>2292.3</v>
      </c>
      <c r="L393" s="10">
        <f t="shared" si="273"/>
        <v>0.5138797582440886</v>
      </c>
      <c r="M393" s="6">
        <f t="shared" si="274"/>
        <v>113240</v>
      </c>
      <c r="N393" s="20">
        <f t="shared" si="275"/>
        <v>62612.4213836478</v>
      </c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</row>
    <row r="394" spans="1:88" s="6" customFormat="1" ht="15">
      <c r="A394" s="43">
        <v>1277</v>
      </c>
      <c r="B394" s="6" t="s">
        <v>490</v>
      </c>
      <c r="C394" s="6">
        <v>14911</v>
      </c>
      <c r="D394" s="6">
        <v>4436</v>
      </c>
      <c r="E394" s="6">
        <v>1.07</v>
      </c>
      <c r="F394" s="65">
        <v>140</v>
      </c>
      <c r="G394" s="6">
        <v>49.4</v>
      </c>
      <c r="H394" s="6">
        <f t="shared" si="272"/>
        <v>219139</v>
      </c>
      <c r="I394" s="6">
        <v>4737.9</v>
      </c>
      <c r="J394" s="6">
        <v>2434</v>
      </c>
      <c r="K394" s="6">
        <f t="shared" si="271"/>
        <v>2303.8999999999996</v>
      </c>
      <c r="L394" s="10">
        <f t="shared" si="273"/>
        <v>0.5137297114755482</v>
      </c>
      <c r="M394" s="6">
        <f t="shared" si="274"/>
        <v>113813</v>
      </c>
      <c r="N394" s="20">
        <f t="shared" si="275"/>
        <v>62635.6577916993</v>
      </c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</row>
    <row r="395" spans="1:88" s="6" customFormat="1" ht="15">
      <c r="A395" s="45">
        <v>1297</v>
      </c>
      <c r="B395" s="6" t="s">
        <v>491</v>
      </c>
      <c r="C395" s="6">
        <v>15128</v>
      </c>
      <c r="D395" s="6">
        <f>(D396-D394)/2+D394</f>
        <v>4484</v>
      </c>
      <c r="E395" s="23">
        <v>2.7</v>
      </c>
      <c r="F395" s="23">
        <v>550</v>
      </c>
      <c r="G395" s="6">
        <v>49.4</v>
      </c>
      <c r="H395" s="6">
        <f t="shared" si="272"/>
        <v>221510</v>
      </c>
      <c r="I395" s="6">
        <v>4813.1</v>
      </c>
      <c r="J395" s="6">
        <v>2455.2</v>
      </c>
      <c r="K395" s="6">
        <f t="shared" si="271"/>
        <v>2357.9000000000005</v>
      </c>
      <c r="L395" s="10">
        <f t="shared" si="273"/>
        <v>0.510107830712015</v>
      </c>
      <c r="M395" s="6">
        <f t="shared" si="274"/>
        <v>116481</v>
      </c>
      <c r="N395" s="20">
        <f t="shared" si="275"/>
        <v>62337.04703161141</v>
      </c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</row>
    <row r="396" spans="1:88" s="6" customFormat="1" ht="15">
      <c r="A396" s="45">
        <v>1327</v>
      </c>
      <c r="B396" s="6" t="s">
        <v>492</v>
      </c>
      <c r="C396" s="6">
        <v>15346</v>
      </c>
      <c r="D396" s="6">
        <v>4532</v>
      </c>
      <c r="E396" s="23">
        <v>1.1</v>
      </c>
      <c r="F396" s="73">
        <v>400</v>
      </c>
      <c r="G396" s="6">
        <v>49.4</v>
      </c>
      <c r="H396" s="6">
        <f t="shared" si="272"/>
        <v>223881</v>
      </c>
      <c r="I396" s="6">
        <v>4888.2</v>
      </c>
      <c r="J396" s="6">
        <v>2487.1</v>
      </c>
      <c r="K396" s="6">
        <f aca="true" t="shared" si="276" ref="K396:K402">I396-J396</f>
        <v>2401.1</v>
      </c>
      <c r="L396" s="10">
        <f t="shared" si="273"/>
        <v>0.5087966940796204</v>
      </c>
      <c r="M396" s="6">
        <f t="shared" si="274"/>
        <v>118615</v>
      </c>
      <c r="N396" s="20">
        <f t="shared" si="275"/>
        <v>61579.92840994725</v>
      </c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</row>
    <row r="397" spans="1:14" ht="15">
      <c r="A397" s="2">
        <v>1328</v>
      </c>
      <c r="B397" s="6" t="s">
        <v>493</v>
      </c>
      <c r="C397" s="2">
        <v>15349</v>
      </c>
      <c r="D397" s="2">
        <v>4533</v>
      </c>
      <c r="E397" s="2">
        <v>0.52</v>
      </c>
      <c r="F397" s="2">
        <v>496</v>
      </c>
      <c r="G397" s="6">
        <v>49.4</v>
      </c>
      <c r="H397" s="6">
        <f t="shared" si="272"/>
        <v>223931</v>
      </c>
      <c r="I397" s="2">
        <v>4889.1</v>
      </c>
      <c r="J397" s="2">
        <v>2487.6</v>
      </c>
      <c r="K397" s="6">
        <f t="shared" si="276"/>
        <v>2401.5000000000005</v>
      </c>
      <c r="L397" s="10">
        <f t="shared" si="273"/>
        <v>0.5088053015892495</v>
      </c>
      <c r="M397" s="6">
        <f t="shared" si="274"/>
        <v>118635</v>
      </c>
      <c r="N397" s="20">
        <f t="shared" si="275"/>
        <v>61547.30045180723</v>
      </c>
    </row>
    <row r="398" spans="1:14" ht="15">
      <c r="A398" s="2">
        <f>1328+24</f>
        <v>1352</v>
      </c>
      <c r="B398" s="6" t="s">
        <v>494</v>
      </c>
      <c r="C398" s="2">
        <v>15498</v>
      </c>
      <c r="D398" s="2">
        <v>4554</v>
      </c>
      <c r="E398" s="23">
        <v>1.21</v>
      </c>
      <c r="F398" s="23">
        <v>618</v>
      </c>
      <c r="G398" s="6">
        <v>49.4</v>
      </c>
      <c r="H398" s="6">
        <f aca="true" t="shared" si="277" ref="H398:H403">ROUNDUP(D398*G398,0)</f>
        <v>224968</v>
      </c>
      <c r="I398" s="2">
        <v>4962.8</v>
      </c>
      <c r="J398" s="2">
        <v>2499.5</v>
      </c>
      <c r="K398" s="6">
        <f t="shared" si="276"/>
        <v>2463.3</v>
      </c>
      <c r="L398" s="10">
        <f aca="true" t="shared" si="278" ref="L398:L403">J398/I398</f>
        <v>0.5036471346820344</v>
      </c>
      <c r="M398" s="6">
        <f aca="true" t="shared" si="279" ref="M398:M403">ROUNDUP(G398*K398,0)</f>
        <v>121688</v>
      </c>
      <c r="N398" s="20">
        <f aca="true" t="shared" si="280" ref="N398:N403">365*H398/A398</f>
        <v>60734.70414201183</v>
      </c>
    </row>
    <row r="399" spans="1:14" ht="15">
      <c r="A399" s="14">
        <v>1358</v>
      </c>
      <c r="B399" s="6" t="s">
        <v>495</v>
      </c>
      <c r="C399" s="2">
        <v>15544</v>
      </c>
      <c r="D399" s="2">
        <v>4554</v>
      </c>
      <c r="E399" s="6">
        <v>0.6</v>
      </c>
      <c r="F399" s="6">
        <v>393</v>
      </c>
      <c r="G399" s="6">
        <v>49.4</v>
      </c>
      <c r="H399" s="6">
        <f t="shared" si="277"/>
        <v>224968</v>
      </c>
      <c r="I399" s="2">
        <v>4993.3</v>
      </c>
      <c r="J399" s="2">
        <v>2500</v>
      </c>
      <c r="K399" s="6">
        <f t="shared" si="276"/>
        <v>2493.3</v>
      </c>
      <c r="L399" s="10">
        <f t="shared" si="278"/>
        <v>0.5006708990046662</v>
      </c>
      <c r="M399" s="6">
        <f t="shared" si="279"/>
        <v>123170</v>
      </c>
      <c r="N399" s="20">
        <f t="shared" si="280"/>
        <v>60466.362297496315</v>
      </c>
    </row>
    <row r="400" spans="1:14" ht="15">
      <c r="A400" s="2">
        <v>1360</v>
      </c>
      <c r="B400" s="6" t="s">
        <v>496</v>
      </c>
      <c r="C400" s="2">
        <v>15561</v>
      </c>
      <c r="D400" s="2">
        <v>4560</v>
      </c>
      <c r="E400" s="6">
        <v>0.64</v>
      </c>
      <c r="F400" s="23">
        <v>319</v>
      </c>
      <c r="G400" s="6">
        <v>49.4</v>
      </c>
      <c r="H400" s="6">
        <f t="shared" si="277"/>
        <v>225264</v>
      </c>
      <c r="I400" s="2">
        <v>5003.5</v>
      </c>
      <c r="J400" s="2">
        <v>2501.5</v>
      </c>
      <c r="K400" s="6">
        <f t="shared" si="276"/>
        <v>2502</v>
      </c>
      <c r="L400" s="10">
        <f t="shared" si="278"/>
        <v>0.49995003497551715</v>
      </c>
      <c r="M400" s="6">
        <f t="shared" si="279"/>
        <v>123599</v>
      </c>
      <c r="N400" s="20">
        <f t="shared" si="280"/>
        <v>60456.882352941175</v>
      </c>
    </row>
    <row r="401" spans="1:14" ht="15">
      <c r="A401" s="14">
        <v>1389</v>
      </c>
      <c r="B401" s="6" t="s">
        <v>499</v>
      </c>
      <c r="C401" s="2">
        <v>15783</v>
      </c>
      <c r="D401" s="2">
        <v>4584</v>
      </c>
      <c r="E401" s="23">
        <v>0.827</v>
      </c>
      <c r="F401" s="6">
        <v>20</v>
      </c>
      <c r="G401" s="6">
        <v>49.4</v>
      </c>
      <c r="H401" s="6">
        <f t="shared" si="277"/>
        <v>226450</v>
      </c>
      <c r="I401" s="2">
        <v>5100.2</v>
      </c>
      <c r="J401" s="2">
        <v>2513.1</v>
      </c>
      <c r="K401" s="6">
        <f t="shared" si="276"/>
        <v>2587.1</v>
      </c>
      <c r="L401" s="10">
        <f t="shared" si="278"/>
        <v>0.4927453825340183</v>
      </c>
      <c r="M401" s="6">
        <f t="shared" si="279"/>
        <v>127803</v>
      </c>
      <c r="N401" s="20">
        <f t="shared" si="280"/>
        <v>59506.299496040316</v>
      </c>
    </row>
    <row r="402" spans="1:14" ht="15">
      <c r="A402" s="2">
        <v>1390</v>
      </c>
      <c r="B402" s="6" t="s">
        <v>500</v>
      </c>
      <c r="C402" s="2">
        <v>15785</v>
      </c>
      <c r="D402" s="2">
        <v>4584</v>
      </c>
      <c r="E402" s="6">
        <v>0.03</v>
      </c>
      <c r="F402" s="6">
        <v>78</v>
      </c>
      <c r="G402" s="6">
        <v>49.4</v>
      </c>
      <c r="H402" s="6">
        <f t="shared" si="277"/>
        <v>226450</v>
      </c>
      <c r="I402" s="2">
        <v>5102.2</v>
      </c>
      <c r="J402" s="2">
        <v>2513.2</v>
      </c>
      <c r="K402" s="6">
        <f t="shared" si="276"/>
        <v>2589</v>
      </c>
      <c r="L402" s="10">
        <f t="shared" si="278"/>
        <v>0.4925718317588491</v>
      </c>
      <c r="M402" s="6">
        <f t="shared" si="279"/>
        <v>127897</v>
      </c>
      <c r="N402" s="20">
        <f t="shared" si="280"/>
        <v>59463.489208633095</v>
      </c>
    </row>
    <row r="403" spans="1:14" ht="15">
      <c r="A403" s="2">
        <v>1391</v>
      </c>
      <c r="B403" s="6" t="s">
        <v>503</v>
      </c>
      <c r="C403" s="2">
        <v>15802</v>
      </c>
      <c r="D403" s="2">
        <v>4587</v>
      </c>
      <c r="E403" s="6">
        <v>1.31</v>
      </c>
      <c r="F403" s="6">
        <v>0</v>
      </c>
      <c r="G403" s="6">
        <v>49.4</v>
      </c>
      <c r="H403" s="6">
        <f t="shared" si="277"/>
        <v>226598</v>
      </c>
      <c r="I403" s="2">
        <v>5106.8</v>
      </c>
      <c r="J403" s="2">
        <v>2513.9</v>
      </c>
      <c r="K403" s="6">
        <f aca="true" t="shared" si="281" ref="K403:K409">I403-J403</f>
        <v>2592.9</v>
      </c>
      <c r="L403" s="10">
        <f t="shared" si="278"/>
        <v>0.4922652150074411</v>
      </c>
      <c r="M403" s="6">
        <f t="shared" si="279"/>
        <v>128090</v>
      </c>
      <c r="N403" s="20">
        <f t="shared" si="280"/>
        <v>59459.57584471603</v>
      </c>
    </row>
    <row r="404" spans="1:14" ht="15">
      <c r="A404" s="2">
        <v>1397</v>
      </c>
      <c r="B404" s="6" t="s">
        <v>504</v>
      </c>
      <c r="C404" s="2">
        <v>15852</v>
      </c>
      <c r="D404" s="2">
        <v>4600</v>
      </c>
      <c r="E404" s="6">
        <v>0.21</v>
      </c>
      <c r="F404" s="6">
        <v>162</v>
      </c>
      <c r="G404" s="6">
        <v>49.4</v>
      </c>
      <c r="H404" s="6">
        <f aca="true" t="shared" si="282" ref="H404:H409">ROUNDUP(D404*G404,0)</f>
        <v>227240</v>
      </c>
      <c r="I404" s="2">
        <v>5118</v>
      </c>
      <c r="J404" s="2">
        <v>2524.5</v>
      </c>
      <c r="K404" s="6">
        <f t="shared" si="281"/>
        <v>2593.5</v>
      </c>
      <c r="L404" s="10">
        <f aca="true" t="shared" si="283" ref="L404:L409">J404/I404</f>
        <v>0.4932590855803048</v>
      </c>
      <c r="M404" s="6">
        <f aca="true" t="shared" si="284" ref="M404:M409">ROUNDUP(G404*K404,0)</f>
        <v>128119</v>
      </c>
      <c r="N404" s="20">
        <f aca="true" t="shared" si="285" ref="N404:N409">365*H404/A404</f>
        <v>59371.93987115247</v>
      </c>
    </row>
    <row r="405" spans="1:14" ht="15">
      <c r="A405" s="2">
        <v>1404</v>
      </c>
      <c r="B405" s="6" t="s">
        <v>505</v>
      </c>
      <c r="C405" s="2">
        <v>15910</v>
      </c>
      <c r="D405" s="2">
        <v>4607</v>
      </c>
      <c r="E405" s="6">
        <v>0.75</v>
      </c>
      <c r="F405" s="15">
        <v>613</v>
      </c>
      <c r="G405" s="6">
        <v>49.4</v>
      </c>
      <c r="H405" s="6">
        <f t="shared" si="282"/>
        <v>227586</v>
      </c>
      <c r="I405" s="2">
        <v>5137.8</v>
      </c>
      <c r="J405" s="2">
        <v>2527.9</v>
      </c>
      <c r="K405" s="6">
        <f t="shared" si="281"/>
        <v>2609.9</v>
      </c>
      <c r="L405" s="10">
        <f t="shared" si="283"/>
        <v>0.4920199307096423</v>
      </c>
      <c r="M405" s="6">
        <f t="shared" si="284"/>
        <v>128930</v>
      </c>
      <c r="N405" s="20">
        <f t="shared" si="285"/>
        <v>59165.87606837607</v>
      </c>
    </row>
    <row r="406" spans="1:14" ht="15">
      <c r="A406" s="2">
        <v>1404</v>
      </c>
      <c r="B406" s="6" t="s">
        <v>506</v>
      </c>
      <c r="C406" s="2">
        <v>15926</v>
      </c>
      <c r="D406" s="2">
        <v>4614</v>
      </c>
      <c r="E406" s="23">
        <v>3.04</v>
      </c>
      <c r="F406" s="6">
        <v>69</v>
      </c>
      <c r="G406" s="6">
        <v>49.4</v>
      </c>
      <c r="H406" s="6">
        <f t="shared" si="282"/>
        <v>227932</v>
      </c>
      <c r="I406" s="2">
        <v>5142.5</v>
      </c>
      <c r="J406" s="2">
        <v>2531.1</v>
      </c>
      <c r="K406" s="6">
        <f t="shared" si="281"/>
        <v>2611.4</v>
      </c>
      <c r="L406" s="10">
        <f t="shared" si="283"/>
        <v>0.49219251336898395</v>
      </c>
      <c r="M406" s="6">
        <f t="shared" si="284"/>
        <v>129004</v>
      </c>
      <c r="N406" s="20">
        <f t="shared" si="285"/>
        <v>59255.82621082621</v>
      </c>
    </row>
    <row r="407" spans="1:14" ht="15">
      <c r="A407" s="2">
        <v>1411</v>
      </c>
      <c r="B407" s="6" t="s">
        <v>507</v>
      </c>
      <c r="C407" s="2">
        <v>15977</v>
      </c>
      <c r="D407" s="2">
        <v>4619</v>
      </c>
      <c r="E407" s="6">
        <v>0.08</v>
      </c>
      <c r="F407" s="6">
        <v>39</v>
      </c>
      <c r="G407" s="6">
        <v>49.4</v>
      </c>
      <c r="H407" s="6">
        <f t="shared" si="282"/>
        <v>228179</v>
      </c>
      <c r="I407" s="2">
        <v>5156.4</v>
      </c>
      <c r="J407" s="2">
        <v>2533.5</v>
      </c>
      <c r="K407" s="6">
        <f t="shared" si="281"/>
        <v>2622.8999999999996</v>
      </c>
      <c r="L407" s="10">
        <f t="shared" si="283"/>
        <v>0.4913311612753084</v>
      </c>
      <c r="M407" s="6">
        <f t="shared" si="284"/>
        <v>129572</v>
      </c>
      <c r="N407" s="20">
        <f t="shared" si="285"/>
        <v>59025.75124025514</v>
      </c>
    </row>
    <row r="408" spans="1:14" ht="15">
      <c r="A408" s="14">
        <v>1417</v>
      </c>
      <c r="B408" s="6" t="s">
        <v>508</v>
      </c>
      <c r="C408" s="2">
        <v>16044</v>
      </c>
      <c r="D408" s="2">
        <v>4632</v>
      </c>
      <c r="E408" s="6">
        <v>2.01</v>
      </c>
      <c r="F408" s="6">
        <v>0</v>
      </c>
      <c r="G408" s="6">
        <v>49.4</v>
      </c>
      <c r="H408" s="6">
        <f t="shared" si="282"/>
        <v>228821</v>
      </c>
      <c r="I408" s="2">
        <v>5174.5</v>
      </c>
      <c r="J408" s="2">
        <v>2541.3</v>
      </c>
      <c r="K408" s="6">
        <f t="shared" si="281"/>
        <v>2633.2</v>
      </c>
      <c r="L408" s="10">
        <f t="shared" si="283"/>
        <v>0.49111991496762974</v>
      </c>
      <c r="M408" s="6">
        <f t="shared" si="284"/>
        <v>130081</v>
      </c>
      <c r="N408" s="20">
        <f t="shared" si="285"/>
        <v>58941.189131968946</v>
      </c>
    </row>
    <row r="409" spans="1:14" ht="15">
      <c r="A409" s="2">
        <v>1425</v>
      </c>
      <c r="B409" s="6" t="s">
        <v>510</v>
      </c>
      <c r="C409" s="2">
        <v>16125</v>
      </c>
      <c r="D409" s="2">
        <v>4649</v>
      </c>
      <c r="E409" s="6">
        <v>4.29</v>
      </c>
      <c r="F409" s="6">
        <v>432</v>
      </c>
      <c r="G409" s="6">
        <v>49.4</v>
      </c>
      <c r="H409" s="6">
        <f t="shared" si="282"/>
        <v>229661</v>
      </c>
      <c r="I409" s="2">
        <v>5192.7</v>
      </c>
      <c r="J409" s="2">
        <v>2550.8</v>
      </c>
      <c r="K409" s="6">
        <f t="shared" si="281"/>
        <v>2641.8999999999996</v>
      </c>
      <c r="L409" s="10">
        <f t="shared" si="283"/>
        <v>0.4912280701754386</v>
      </c>
      <c r="M409" s="6">
        <f t="shared" si="284"/>
        <v>130510</v>
      </c>
      <c r="N409" s="20">
        <f t="shared" si="285"/>
        <v>58825.44912280702</v>
      </c>
    </row>
    <row r="410" spans="1:14" ht="15">
      <c r="A410" s="2">
        <v>1426</v>
      </c>
      <c r="B410" s="6" t="s">
        <v>511</v>
      </c>
      <c r="C410" s="2">
        <v>16132</v>
      </c>
      <c r="D410" s="2">
        <v>4651</v>
      </c>
      <c r="E410" s="6">
        <v>1.28</v>
      </c>
      <c r="F410" s="23">
        <v>791</v>
      </c>
      <c r="G410" s="6">
        <v>49.4</v>
      </c>
      <c r="H410" s="6">
        <f aca="true" t="shared" si="286" ref="H410:H415">ROUNDUP(D410*G410,0)</f>
        <v>229760</v>
      </c>
      <c r="I410" s="2">
        <v>5195.9</v>
      </c>
      <c r="J410" s="2">
        <v>2551.7</v>
      </c>
      <c r="K410" s="6">
        <f aca="true" t="shared" si="287" ref="K410:K415">I410-J410</f>
        <v>2644.2</v>
      </c>
      <c r="L410" s="10">
        <f aca="true" t="shared" si="288" ref="L410:L415">J410/I410</f>
        <v>0.4910987509382398</v>
      </c>
      <c r="M410" s="6">
        <f aca="true" t="shared" si="289" ref="M410:M415">ROUNDUP(G410*K410,0)</f>
        <v>130624</v>
      </c>
      <c r="N410" s="20">
        <f aca="true" t="shared" si="290" ref="N410:N416">365*H410/A410</f>
        <v>58809.53716690042</v>
      </c>
    </row>
    <row r="411" spans="1:14" ht="15">
      <c r="A411" s="2">
        <v>1431</v>
      </c>
      <c r="B411" s="6" t="s">
        <v>512</v>
      </c>
      <c r="C411" s="2">
        <v>16190</v>
      </c>
      <c r="D411" s="2">
        <v>4679</v>
      </c>
      <c r="E411" s="6">
        <v>3.14</v>
      </c>
      <c r="F411" s="6">
        <v>776</v>
      </c>
      <c r="G411" s="6">
        <v>49.4</v>
      </c>
      <c r="H411" s="6">
        <f t="shared" si="286"/>
        <v>231143</v>
      </c>
      <c r="I411" s="2">
        <v>5204.1</v>
      </c>
      <c r="J411" s="2">
        <v>2572.7</v>
      </c>
      <c r="K411" s="6">
        <f t="shared" si="287"/>
        <v>2631.4000000000005</v>
      </c>
      <c r="L411" s="10">
        <f t="shared" si="288"/>
        <v>0.49436021598355134</v>
      </c>
      <c r="M411" s="6">
        <f t="shared" si="289"/>
        <v>129992</v>
      </c>
      <c r="N411" s="20">
        <f t="shared" si="290"/>
        <v>58956.80992313068</v>
      </c>
    </row>
    <row r="412" spans="1:14" ht="15">
      <c r="A412" s="2">
        <v>1437</v>
      </c>
      <c r="B412" s="6" t="s">
        <v>513</v>
      </c>
      <c r="C412" s="2">
        <v>16263</v>
      </c>
      <c r="D412" s="2">
        <v>4701</v>
      </c>
      <c r="E412" s="15">
        <v>5.26</v>
      </c>
      <c r="F412" s="6">
        <v>241</v>
      </c>
      <c r="G412" s="6">
        <v>49.4</v>
      </c>
      <c r="H412" s="6">
        <f t="shared" si="286"/>
        <v>232230</v>
      </c>
      <c r="I412" s="2">
        <v>5215.6</v>
      </c>
      <c r="J412" s="2">
        <v>2515.6</v>
      </c>
      <c r="K412" s="6">
        <f t="shared" si="287"/>
        <v>2700.0000000000005</v>
      </c>
      <c r="L412" s="10">
        <f t="shared" si="288"/>
        <v>0.4823222639772988</v>
      </c>
      <c r="M412" s="6">
        <f t="shared" si="289"/>
        <v>133380</v>
      </c>
      <c r="N412" s="20">
        <f t="shared" si="290"/>
        <v>58986.74321503132</v>
      </c>
    </row>
    <row r="413" spans="1:14" ht="15">
      <c r="A413" s="2">
        <v>1445</v>
      </c>
      <c r="B413" s="6" t="s">
        <v>514</v>
      </c>
      <c r="C413" s="2">
        <v>16357</v>
      </c>
      <c r="D413" s="2">
        <v>4737</v>
      </c>
      <c r="E413" s="65">
        <v>5.18</v>
      </c>
      <c r="F413" s="6">
        <v>437</v>
      </c>
      <c r="G413" s="6">
        <v>49.4</v>
      </c>
      <c r="H413" s="6">
        <f t="shared" si="286"/>
        <v>234008</v>
      </c>
      <c r="I413" s="2">
        <v>5233.9</v>
      </c>
      <c r="J413" s="2">
        <v>2611.4</v>
      </c>
      <c r="K413" s="6">
        <f t="shared" si="287"/>
        <v>2622.4999999999995</v>
      </c>
      <c r="L413" s="10">
        <f t="shared" si="288"/>
        <v>0.49893960526567194</v>
      </c>
      <c r="M413" s="6">
        <f t="shared" si="289"/>
        <v>129552</v>
      </c>
      <c r="N413" s="20">
        <f t="shared" si="290"/>
        <v>59109.28719723183</v>
      </c>
    </row>
    <row r="414" spans="1:14" ht="15">
      <c r="A414" s="14">
        <f>1448</f>
        <v>1448</v>
      </c>
      <c r="B414" s="2" t="s">
        <v>516</v>
      </c>
      <c r="C414" s="2">
        <v>16394</v>
      </c>
      <c r="D414" s="2">
        <v>4749</v>
      </c>
      <c r="E414" s="2">
        <v>4.02</v>
      </c>
      <c r="F414" s="2">
        <v>450</v>
      </c>
      <c r="G414" s="6">
        <v>49.4</v>
      </c>
      <c r="H414" s="6">
        <f t="shared" si="286"/>
        <v>234601</v>
      </c>
      <c r="I414" s="2">
        <v>5241.4</v>
      </c>
      <c r="J414" s="2">
        <v>2620.2</v>
      </c>
      <c r="K414" s="2">
        <f t="shared" si="287"/>
        <v>2621.2</v>
      </c>
      <c r="L414" s="10">
        <f t="shared" si="288"/>
        <v>0.49990460563971456</v>
      </c>
      <c r="M414" s="2">
        <f t="shared" si="289"/>
        <v>129488</v>
      </c>
      <c r="N414" s="20">
        <f t="shared" si="290"/>
        <v>59136.30179558011</v>
      </c>
    </row>
    <row r="415" spans="1:14" ht="15">
      <c r="A415" s="2">
        <v>1461</v>
      </c>
      <c r="B415" s="6" t="s">
        <v>515</v>
      </c>
      <c r="C415" s="2">
        <v>16552</v>
      </c>
      <c r="D415" s="2">
        <v>4802</v>
      </c>
      <c r="E415" s="65">
        <v>2.17</v>
      </c>
      <c r="F415" s="15">
        <v>887</v>
      </c>
      <c r="G415" s="6">
        <v>49.4</v>
      </c>
      <c r="H415" s="6">
        <f t="shared" si="286"/>
        <v>237219</v>
      </c>
      <c r="I415" s="2">
        <v>5273.7</v>
      </c>
      <c r="J415" s="2">
        <v>2658.2</v>
      </c>
      <c r="K415" s="6">
        <f t="shared" si="287"/>
        <v>2615.5</v>
      </c>
      <c r="L415" s="10">
        <f t="shared" si="288"/>
        <v>0.5040483910726814</v>
      </c>
      <c r="M415" s="6">
        <f t="shared" si="289"/>
        <v>129206</v>
      </c>
      <c r="N415" s="20">
        <f t="shared" si="290"/>
        <v>59264.158110882956</v>
      </c>
    </row>
    <row r="416" spans="1:14" ht="15">
      <c r="A416" s="2">
        <v>1466</v>
      </c>
      <c r="B416" s="6" t="s">
        <v>518</v>
      </c>
      <c r="C416" s="2">
        <v>16627</v>
      </c>
      <c r="D416" s="2">
        <v>4825</v>
      </c>
      <c r="E416" s="65">
        <v>0.14</v>
      </c>
      <c r="F416" s="6">
        <v>109</v>
      </c>
      <c r="G416" s="6">
        <v>49.4</v>
      </c>
      <c r="H416" s="6">
        <f aca="true" t="shared" si="291" ref="H416:H421">ROUNDUP(D416*G416,0)</f>
        <v>238355</v>
      </c>
      <c r="I416" s="2">
        <v>5289.4</v>
      </c>
      <c r="J416" s="2">
        <v>2672.9</v>
      </c>
      <c r="K416" s="6">
        <f aca="true" t="shared" si="292" ref="K416:K421">I416-J416</f>
        <v>2616.4999999999995</v>
      </c>
      <c r="L416" s="10">
        <f aca="true" t="shared" si="293" ref="L416:L421">J416/I416</f>
        <v>0.5053314175520853</v>
      </c>
      <c r="M416" s="6">
        <f aca="true" t="shared" si="294" ref="M416:M421">ROUNDUP(G416*K416,0)</f>
        <v>129256</v>
      </c>
      <c r="N416" s="20">
        <f t="shared" si="290"/>
        <v>59344.866984993176</v>
      </c>
    </row>
    <row r="417" spans="1:14" ht="15">
      <c r="A417" s="2">
        <v>1474</v>
      </c>
      <c r="B417" s="6" t="s">
        <v>519</v>
      </c>
      <c r="C417" s="2">
        <v>16742</v>
      </c>
      <c r="D417" s="2">
        <v>4851</v>
      </c>
      <c r="E417" s="73">
        <v>4.66</v>
      </c>
      <c r="F417" s="6">
        <v>431</v>
      </c>
      <c r="G417" s="6">
        <v>49.4</v>
      </c>
      <c r="H417" s="6">
        <f t="shared" si="291"/>
        <v>239640</v>
      </c>
      <c r="I417" s="2">
        <v>5313.6</v>
      </c>
      <c r="J417" s="2">
        <v>2685.3</v>
      </c>
      <c r="K417" s="6">
        <f t="shared" si="292"/>
        <v>2628.3</v>
      </c>
      <c r="L417" s="10">
        <f t="shared" si="293"/>
        <v>0.5053635953026197</v>
      </c>
      <c r="M417" s="6">
        <f t="shared" si="294"/>
        <v>129839</v>
      </c>
      <c r="N417" s="20">
        <f aca="true" t="shared" si="295" ref="N417:N422">365*H417/A417</f>
        <v>59340.97693351425</v>
      </c>
    </row>
    <row r="418" spans="1:14" ht="15">
      <c r="A418" s="14">
        <v>1478</v>
      </c>
      <c r="B418" s="6" t="s">
        <v>520</v>
      </c>
      <c r="C418" s="2">
        <v>16786</v>
      </c>
      <c r="D418" s="2">
        <v>4868</v>
      </c>
      <c r="E418" s="65">
        <v>3.7</v>
      </c>
      <c r="F418" s="6">
        <v>130</v>
      </c>
      <c r="G418" s="6">
        <v>49.4</v>
      </c>
      <c r="H418" s="6">
        <f t="shared" si="291"/>
        <v>240480</v>
      </c>
      <c r="I418" s="2">
        <v>5321.9</v>
      </c>
      <c r="J418" s="2">
        <v>2696.8</v>
      </c>
      <c r="K418" s="6">
        <f t="shared" si="292"/>
        <v>2625.0999999999995</v>
      </c>
      <c r="L418" s="10">
        <f t="shared" si="293"/>
        <v>0.5067363159773766</v>
      </c>
      <c r="M418" s="6">
        <f t="shared" si="294"/>
        <v>129680</v>
      </c>
      <c r="N418" s="20">
        <f t="shared" si="295"/>
        <v>59387.82138024357</v>
      </c>
    </row>
    <row r="419" spans="1:14" ht="15">
      <c r="A419" s="2">
        <v>1480</v>
      </c>
      <c r="B419" s="6" t="s">
        <v>521</v>
      </c>
      <c r="C419" s="2">
        <v>16805</v>
      </c>
      <c r="D419" s="2">
        <v>4873</v>
      </c>
      <c r="E419" s="65">
        <v>1.37</v>
      </c>
      <c r="F419" s="23">
        <v>777</v>
      </c>
      <c r="G419" s="6">
        <v>49.4</v>
      </c>
      <c r="H419" s="6">
        <f t="shared" si="291"/>
        <v>240727</v>
      </c>
      <c r="I419" s="2">
        <v>5324.8</v>
      </c>
      <c r="J419" s="2">
        <v>2700.5</v>
      </c>
      <c r="K419" s="6">
        <f t="shared" si="292"/>
        <v>2624.3</v>
      </c>
      <c r="L419" s="10">
        <f t="shared" si="293"/>
        <v>0.5071551983173077</v>
      </c>
      <c r="M419" s="6">
        <f t="shared" si="294"/>
        <v>129641</v>
      </c>
      <c r="N419" s="20">
        <f t="shared" si="295"/>
        <v>59368.48310810811</v>
      </c>
    </row>
    <row r="420" spans="1:14" ht="15">
      <c r="A420" s="2">
        <v>1487</v>
      </c>
      <c r="B420" s="6" t="s">
        <v>522</v>
      </c>
      <c r="C420" s="2">
        <v>16909</v>
      </c>
      <c r="D420" s="2">
        <v>4907</v>
      </c>
      <c r="E420" s="65">
        <v>4.52</v>
      </c>
      <c r="F420" s="6">
        <v>65</v>
      </c>
      <c r="G420" s="6">
        <v>49.4</v>
      </c>
      <c r="H420" s="6">
        <f t="shared" si="291"/>
        <v>242406</v>
      </c>
      <c r="I420" s="2">
        <v>5341.9</v>
      </c>
      <c r="J420" s="2">
        <v>2721.1</v>
      </c>
      <c r="K420" s="6">
        <f t="shared" si="292"/>
        <v>2620.7999999999997</v>
      </c>
      <c r="L420" s="10">
        <f t="shared" si="293"/>
        <v>0.5093880454519928</v>
      </c>
      <c r="M420" s="6">
        <f t="shared" si="294"/>
        <v>129468</v>
      </c>
      <c r="N420" s="20">
        <f t="shared" si="295"/>
        <v>59501.13651647613</v>
      </c>
    </row>
    <row r="421" spans="1:14" ht="15">
      <c r="A421" s="2">
        <v>1505</v>
      </c>
      <c r="B421" s="6" t="s">
        <v>524</v>
      </c>
      <c r="C421" s="2">
        <v>17171</v>
      </c>
      <c r="D421" s="2">
        <v>4985</v>
      </c>
      <c r="E421" s="65">
        <v>3.86</v>
      </c>
      <c r="F421" s="6">
        <v>1</v>
      </c>
      <c r="G421" s="6">
        <v>49.4</v>
      </c>
      <c r="H421" s="6">
        <f t="shared" si="291"/>
        <v>246259</v>
      </c>
      <c r="I421" s="2">
        <v>5378.8</v>
      </c>
      <c r="J421" s="2">
        <v>2772.5</v>
      </c>
      <c r="K421" s="6">
        <f t="shared" si="292"/>
        <v>2606.3</v>
      </c>
      <c r="L421" s="10">
        <f t="shared" si="293"/>
        <v>0.515449542648918</v>
      </c>
      <c r="M421" s="6">
        <f t="shared" si="294"/>
        <v>128752</v>
      </c>
      <c r="N421" s="20">
        <f t="shared" si="295"/>
        <v>59723.94352159469</v>
      </c>
    </row>
    <row r="422" spans="1:14" ht="15">
      <c r="A422" s="2">
        <v>1506</v>
      </c>
      <c r="B422" s="6" t="s">
        <v>525</v>
      </c>
      <c r="C422" s="2">
        <v>17183</v>
      </c>
      <c r="D422" s="2">
        <v>4991</v>
      </c>
      <c r="E422" s="73">
        <v>5.8</v>
      </c>
      <c r="F422" s="6">
        <v>209</v>
      </c>
      <c r="G422" s="6">
        <v>49.4</v>
      </c>
      <c r="H422" s="6">
        <f aca="true" t="shared" si="296" ref="H422:H427">ROUNDUP(D422*G422,0)</f>
        <v>246556</v>
      </c>
      <c r="I422" s="2">
        <v>5380.5</v>
      </c>
      <c r="J422" s="2">
        <v>2776.6</v>
      </c>
      <c r="K422" s="6">
        <f aca="true" t="shared" si="297" ref="K422:K427">I422-J422</f>
        <v>2603.9</v>
      </c>
      <c r="L422" s="10">
        <f aca="true" t="shared" si="298" ref="L422:L427">J422/I422</f>
        <v>0.5160486943592603</v>
      </c>
      <c r="M422" s="6">
        <f aca="true" t="shared" si="299" ref="M422:M427">ROUNDUP(G422*K422,0)</f>
        <v>128633</v>
      </c>
      <c r="N422" s="20">
        <f t="shared" si="295"/>
        <v>59756.26826029216</v>
      </c>
    </row>
    <row r="423" spans="1:14" ht="15">
      <c r="A423" s="14">
        <v>1509</v>
      </c>
      <c r="B423" s="6" t="s">
        <v>526</v>
      </c>
      <c r="C423" s="2">
        <v>17231</v>
      </c>
      <c r="D423" s="2">
        <v>5000</v>
      </c>
      <c r="E423" s="65">
        <v>4.26</v>
      </c>
      <c r="F423" s="6">
        <v>57</v>
      </c>
      <c r="G423" s="6">
        <v>49.4</v>
      </c>
      <c r="H423" s="6">
        <f t="shared" si="296"/>
        <v>247000</v>
      </c>
      <c r="I423" s="2">
        <v>5388.1</v>
      </c>
      <c r="J423" s="2">
        <v>2781.7</v>
      </c>
      <c r="K423" s="6">
        <f t="shared" si="297"/>
        <v>2606.4000000000005</v>
      </c>
      <c r="L423" s="10">
        <f t="shared" si="298"/>
        <v>0.5162673298565357</v>
      </c>
      <c r="M423" s="6">
        <f t="shared" si="299"/>
        <v>128757</v>
      </c>
      <c r="N423" s="20">
        <f aca="true" t="shared" si="300" ref="N423:N428">365*H423/A423</f>
        <v>59744.86414844268</v>
      </c>
    </row>
    <row r="424" spans="1:14" ht="15">
      <c r="A424" s="2">
        <v>1511</v>
      </c>
      <c r="B424" s="6" t="s">
        <v>527</v>
      </c>
      <c r="C424" s="2">
        <v>17247</v>
      </c>
      <c r="D424" s="2">
        <v>5003</v>
      </c>
      <c r="E424" s="65">
        <v>0.12</v>
      </c>
      <c r="F424" s="6">
        <v>132</v>
      </c>
      <c r="G424" s="6">
        <v>49.4</v>
      </c>
      <c r="H424" s="6">
        <f t="shared" si="296"/>
        <v>247149</v>
      </c>
      <c r="I424" s="2">
        <v>5390.6</v>
      </c>
      <c r="J424" s="2">
        <v>2783.4</v>
      </c>
      <c r="K424" s="6">
        <f t="shared" si="297"/>
        <v>2607.2000000000003</v>
      </c>
      <c r="L424" s="10">
        <f t="shared" si="298"/>
        <v>0.5163432642006456</v>
      </c>
      <c r="M424" s="6">
        <f t="shared" si="299"/>
        <v>128796</v>
      </c>
      <c r="N424" s="20">
        <f t="shared" si="300"/>
        <v>59701.776968894774</v>
      </c>
    </row>
    <row r="425" spans="1:14" ht="15">
      <c r="A425" s="2">
        <v>1516</v>
      </c>
      <c r="B425" s="6" t="s">
        <v>528</v>
      </c>
      <c r="C425" s="2">
        <v>17334</v>
      </c>
      <c r="D425" s="2">
        <v>5034</v>
      </c>
      <c r="E425" s="65">
        <v>5.42</v>
      </c>
      <c r="F425" s="6">
        <v>378</v>
      </c>
      <c r="G425" s="6">
        <v>49.4</v>
      </c>
      <c r="H425" s="6">
        <f t="shared" si="296"/>
        <v>248680</v>
      </c>
      <c r="I425" s="2">
        <v>5399.8</v>
      </c>
      <c r="J425" s="2">
        <v>2803.8</v>
      </c>
      <c r="K425" s="6">
        <f t="shared" si="297"/>
        <v>2596</v>
      </c>
      <c r="L425" s="10">
        <f t="shared" si="298"/>
        <v>0.5192414533871625</v>
      </c>
      <c r="M425" s="6">
        <f t="shared" si="299"/>
        <v>128243</v>
      </c>
      <c r="N425" s="20">
        <f t="shared" si="300"/>
        <v>59873.482849604225</v>
      </c>
    </row>
    <row r="426" spans="1:14" ht="15">
      <c r="A426" s="2">
        <v>1522</v>
      </c>
      <c r="B426" s="6" t="s">
        <v>530</v>
      </c>
      <c r="C426" s="2">
        <v>17427</v>
      </c>
      <c r="D426" s="2">
        <v>5069</v>
      </c>
      <c r="E426" s="73">
        <v>5.88</v>
      </c>
      <c r="F426" s="6">
        <v>189</v>
      </c>
      <c r="G426" s="6">
        <v>49.4</v>
      </c>
      <c r="H426" s="6">
        <f t="shared" si="296"/>
        <v>250409</v>
      </c>
      <c r="I426" s="2">
        <v>5414.9</v>
      </c>
      <c r="J426" s="2">
        <v>2826.4</v>
      </c>
      <c r="K426" s="6">
        <f t="shared" si="297"/>
        <v>2588.4999999999995</v>
      </c>
      <c r="L426" s="10">
        <f t="shared" si="298"/>
        <v>0.521967164675248</v>
      </c>
      <c r="M426" s="6">
        <f t="shared" si="299"/>
        <v>127872</v>
      </c>
      <c r="N426" s="20">
        <f t="shared" si="300"/>
        <v>60052.0926412615</v>
      </c>
    </row>
    <row r="427" spans="1:14" ht="15">
      <c r="A427" s="2">
        <v>1524</v>
      </c>
      <c r="B427" s="6" t="s">
        <v>531</v>
      </c>
      <c r="C427" s="2">
        <v>17453</v>
      </c>
      <c r="D427" s="2">
        <v>5077</v>
      </c>
      <c r="E427" s="65">
        <v>3.01</v>
      </c>
      <c r="F427" s="23">
        <v>984</v>
      </c>
      <c r="G427" s="6">
        <v>49.4</v>
      </c>
      <c r="H427" s="6">
        <f t="shared" si="296"/>
        <v>250804</v>
      </c>
      <c r="I427" s="2">
        <v>5420.9</v>
      </c>
      <c r="J427" s="2">
        <v>2831.7</v>
      </c>
      <c r="K427" s="6">
        <f t="shared" si="297"/>
        <v>2589.2</v>
      </c>
      <c r="L427" s="10">
        <f t="shared" si="298"/>
        <v>0.5223671346086444</v>
      </c>
      <c r="M427" s="6">
        <f t="shared" si="299"/>
        <v>127907</v>
      </c>
      <c r="N427" s="20">
        <f t="shared" si="300"/>
        <v>60067.88713910761</v>
      </c>
    </row>
    <row r="428" spans="1:14" ht="15">
      <c r="A428" s="2">
        <v>1527</v>
      </c>
      <c r="B428" s="6" t="s">
        <v>532</v>
      </c>
      <c r="C428" s="2">
        <v>17499</v>
      </c>
      <c r="D428" s="2">
        <v>5092</v>
      </c>
      <c r="E428" s="65">
        <v>3.07</v>
      </c>
      <c r="F428" s="6">
        <v>966</v>
      </c>
      <c r="G428" s="6">
        <v>49.4</v>
      </c>
      <c r="H428" s="6">
        <f aca="true" t="shared" si="301" ref="H428:H433">ROUNDUP(D428*G428,0)</f>
        <v>251545</v>
      </c>
      <c r="I428" s="2">
        <v>5426.4</v>
      </c>
      <c r="J428" s="2">
        <v>2840.6</v>
      </c>
      <c r="K428" s="6">
        <f aca="true" t="shared" si="302" ref="K428:K433">I428-J428</f>
        <v>2585.7999999999997</v>
      </c>
      <c r="L428" s="10">
        <f aca="true" t="shared" si="303" ref="L428:L433">J428/I428</f>
        <v>0.5234778121775026</v>
      </c>
      <c r="M428" s="6">
        <f aca="true" t="shared" si="304" ref="M428:M433">ROUNDUP(G428*K428,0)</f>
        <v>127739</v>
      </c>
      <c r="N428" s="20">
        <f t="shared" si="300"/>
        <v>60126.99738048461</v>
      </c>
    </row>
    <row r="429" spans="1:14" ht="15">
      <c r="A429" s="2">
        <v>1529</v>
      </c>
      <c r="B429" s="6" t="s">
        <v>533</v>
      </c>
      <c r="C429" s="2">
        <v>17536</v>
      </c>
      <c r="D429" s="2">
        <v>5103</v>
      </c>
      <c r="E429" s="65">
        <v>5.09</v>
      </c>
      <c r="F429" s="6">
        <v>79</v>
      </c>
      <c r="G429" s="6">
        <v>49.4</v>
      </c>
      <c r="H429" s="6">
        <f t="shared" si="301"/>
        <v>252089</v>
      </c>
      <c r="I429" s="2">
        <v>5431.2</v>
      </c>
      <c r="J429" s="2">
        <v>2848.2</v>
      </c>
      <c r="K429" s="6">
        <f t="shared" si="302"/>
        <v>2583</v>
      </c>
      <c r="L429" s="10">
        <f t="shared" si="303"/>
        <v>0.5244144940344675</v>
      </c>
      <c r="M429" s="6">
        <f t="shared" si="304"/>
        <v>127601</v>
      </c>
      <c r="N429" s="20">
        <f aca="true" t="shared" si="305" ref="N429:N434">365*H429/A429</f>
        <v>60178.211249182474</v>
      </c>
    </row>
    <row r="430" spans="1:14" ht="15">
      <c r="A430" s="14">
        <v>1539</v>
      </c>
      <c r="B430" s="6" t="s">
        <v>534</v>
      </c>
      <c r="C430" s="2">
        <v>17688</v>
      </c>
      <c r="D430" s="2">
        <v>5154</v>
      </c>
      <c r="E430" s="65">
        <v>5.03</v>
      </c>
      <c r="F430" s="6">
        <v>51</v>
      </c>
      <c r="G430" s="6">
        <v>49.4</v>
      </c>
      <c r="H430" s="6">
        <f t="shared" si="301"/>
        <v>254608</v>
      </c>
      <c r="I430" s="2">
        <v>5451</v>
      </c>
      <c r="J430" s="2">
        <v>2882</v>
      </c>
      <c r="K430" s="6">
        <f t="shared" si="302"/>
        <v>2569</v>
      </c>
      <c r="L430" s="10">
        <f t="shared" si="303"/>
        <v>0.5287103283801138</v>
      </c>
      <c r="M430" s="6">
        <f t="shared" si="304"/>
        <v>126909</v>
      </c>
      <c r="N430" s="20">
        <f t="shared" si="305"/>
        <v>60384.61338531514</v>
      </c>
    </row>
    <row r="431" spans="1:14" ht="15">
      <c r="A431" s="2">
        <v>1544</v>
      </c>
      <c r="B431" s="6" t="s">
        <v>535</v>
      </c>
      <c r="C431" s="2">
        <v>17765</v>
      </c>
      <c r="D431" s="2">
        <v>5180</v>
      </c>
      <c r="E431" s="65">
        <v>5.01</v>
      </c>
      <c r="F431" s="6">
        <v>38</v>
      </c>
      <c r="G431" s="6">
        <v>49.4</v>
      </c>
      <c r="H431" s="6">
        <f t="shared" si="301"/>
        <v>255892</v>
      </c>
      <c r="I431" s="2">
        <v>5461.3</v>
      </c>
      <c r="J431" s="2">
        <v>2899.7</v>
      </c>
      <c r="K431" s="6">
        <f t="shared" si="302"/>
        <v>2561.6000000000004</v>
      </c>
      <c r="L431" s="10">
        <f t="shared" si="303"/>
        <v>0.530954168421438</v>
      </c>
      <c r="M431" s="6">
        <f t="shared" si="304"/>
        <v>126544</v>
      </c>
      <c r="N431" s="20">
        <f t="shared" si="305"/>
        <v>60492.603626943004</v>
      </c>
    </row>
    <row r="432" spans="1:14" ht="15">
      <c r="A432" s="2">
        <v>1545</v>
      </c>
      <c r="B432" s="6" t="s">
        <v>537</v>
      </c>
      <c r="C432" s="2">
        <v>17775</v>
      </c>
      <c r="D432" s="2">
        <v>5183</v>
      </c>
      <c r="E432" s="65">
        <v>3.36</v>
      </c>
      <c r="F432" s="23">
        <v>820</v>
      </c>
      <c r="G432" s="6">
        <v>49.4</v>
      </c>
      <c r="H432" s="6">
        <f t="shared" si="301"/>
        <v>256041</v>
      </c>
      <c r="I432" s="2">
        <v>5463.8</v>
      </c>
      <c r="J432" s="2">
        <v>2901.4</v>
      </c>
      <c r="K432" s="6">
        <f t="shared" si="302"/>
        <v>2562.4</v>
      </c>
      <c r="L432" s="10">
        <f t="shared" si="303"/>
        <v>0.5310223653867272</v>
      </c>
      <c r="M432" s="6">
        <f t="shared" si="304"/>
        <v>126583</v>
      </c>
      <c r="N432" s="20">
        <f t="shared" si="305"/>
        <v>60488.65048543689</v>
      </c>
    </row>
    <row r="433" spans="1:14" ht="15">
      <c r="A433" s="2">
        <v>1550</v>
      </c>
      <c r="B433" s="6" t="s">
        <v>538</v>
      </c>
      <c r="C433" s="2">
        <v>17855</v>
      </c>
      <c r="D433" s="2">
        <v>5203</v>
      </c>
      <c r="E433" s="65">
        <v>1.02</v>
      </c>
      <c r="F433" s="6">
        <v>16</v>
      </c>
      <c r="G433" s="6">
        <v>49.4</v>
      </c>
      <c r="H433" s="6">
        <f t="shared" si="301"/>
        <v>257029</v>
      </c>
      <c r="I433" s="2">
        <v>5474.7</v>
      </c>
      <c r="J433" s="2">
        <v>2912.3</v>
      </c>
      <c r="K433" s="6">
        <f t="shared" si="302"/>
        <v>2562.3999999999996</v>
      </c>
      <c r="L433" s="10">
        <f t="shared" si="303"/>
        <v>0.5319560889181143</v>
      </c>
      <c r="M433" s="6">
        <f t="shared" si="304"/>
        <v>126583</v>
      </c>
      <c r="N433" s="20">
        <f t="shared" si="305"/>
        <v>60526.18387096774</v>
      </c>
    </row>
    <row r="434" spans="1:14" ht="15">
      <c r="A434" s="2">
        <v>1556</v>
      </c>
      <c r="B434" s="6" t="s">
        <v>539</v>
      </c>
      <c r="C434" s="2">
        <v>17930</v>
      </c>
      <c r="D434" s="2">
        <v>5226</v>
      </c>
      <c r="E434" s="73">
        <v>5.43</v>
      </c>
      <c r="F434" s="6">
        <v>13</v>
      </c>
      <c r="G434" s="6">
        <v>49.4</v>
      </c>
      <c r="H434" s="6">
        <f aca="true" t="shared" si="306" ref="H434:H439">ROUNDUP(D434*G434,0)</f>
        <v>258165</v>
      </c>
      <c r="I434" s="2">
        <v>5486.7</v>
      </c>
      <c r="J434" s="2">
        <v>2925</v>
      </c>
      <c r="K434" s="6">
        <f aca="true" t="shared" si="307" ref="K434:K439">I434-J434</f>
        <v>2561.7</v>
      </c>
      <c r="L434" s="10">
        <f aca="true" t="shared" si="308" ref="L434:L439">J434/I434</f>
        <v>0.5331073322762316</v>
      </c>
      <c r="M434" s="6">
        <f aca="true" t="shared" si="309" ref="M434:M439">ROUNDUP(G434*K434,0)</f>
        <v>126548</v>
      </c>
      <c r="N434" s="20">
        <f t="shared" si="305"/>
        <v>60559.2705655527</v>
      </c>
    </row>
    <row r="435" spans="1:14" ht="15">
      <c r="A435" s="2">
        <v>1559</v>
      </c>
      <c r="B435" s="6" t="s">
        <v>540</v>
      </c>
      <c r="C435" s="2">
        <v>17981</v>
      </c>
      <c r="D435" s="2">
        <v>5241</v>
      </c>
      <c r="E435" s="65">
        <v>1.56</v>
      </c>
      <c r="F435" s="6">
        <v>741</v>
      </c>
      <c r="G435" s="6">
        <v>49.4</v>
      </c>
      <c r="H435" s="6">
        <f t="shared" si="306"/>
        <v>258906</v>
      </c>
      <c r="I435" s="2">
        <v>5496.7</v>
      </c>
      <c r="J435" s="2">
        <v>2933.6</v>
      </c>
      <c r="K435" s="6">
        <f t="shared" si="307"/>
        <v>2563.1</v>
      </c>
      <c r="L435" s="10">
        <f t="shared" si="308"/>
        <v>0.5337020394054615</v>
      </c>
      <c r="M435" s="6">
        <f t="shared" si="309"/>
        <v>126618</v>
      </c>
      <c r="N435" s="20">
        <f aca="true" t="shared" si="310" ref="N435:N440">365*H435/A435</f>
        <v>60616.22193713919</v>
      </c>
    </row>
    <row r="436" spans="1:14" ht="15">
      <c r="A436" s="2">
        <v>1569</v>
      </c>
      <c r="B436" s="6" t="s">
        <v>541</v>
      </c>
      <c r="C436" s="2">
        <v>18134</v>
      </c>
      <c r="D436" s="2">
        <v>5282</v>
      </c>
      <c r="E436" s="65">
        <v>4.23</v>
      </c>
      <c r="F436" s="6">
        <v>48</v>
      </c>
      <c r="G436" s="6">
        <v>49.4</v>
      </c>
      <c r="H436" s="6">
        <f t="shared" si="306"/>
        <v>260931</v>
      </c>
      <c r="I436" s="2">
        <v>5520.1</v>
      </c>
      <c r="J436" s="2">
        <v>2956.9</v>
      </c>
      <c r="K436" s="6">
        <f t="shared" si="307"/>
        <v>2563.2000000000003</v>
      </c>
      <c r="L436" s="10">
        <f t="shared" si="308"/>
        <v>0.5356605858589518</v>
      </c>
      <c r="M436" s="6">
        <f t="shared" si="309"/>
        <v>126623</v>
      </c>
      <c r="N436" s="20">
        <f t="shared" si="310"/>
        <v>60700.965583173995</v>
      </c>
    </row>
    <row r="437" spans="1:14" ht="15">
      <c r="A437" s="14">
        <v>1570</v>
      </c>
      <c r="B437" s="6" t="s">
        <v>543</v>
      </c>
      <c r="C437" s="2">
        <v>18148</v>
      </c>
      <c r="D437" s="2">
        <v>5287</v>
      </c>
      <c r="E437" s="65">
        <v>4.27</v>
      </c>
      <c r="F437" s="6">
        <v>30</v>
      </c>
      <c r="G437" s="6">
        <v>49.4</v>
      </c>
      <c r="H437" s="6">
        <f t="shared" si="306"/>
        <v>261178</v>
      </c>
      <c r="I437" s="2">
        <v>5522.5</v>
      </c>
      <c r="J437" s="2">
        <v>2959.9</v>
      </c>
      <c r="K437" s="6">
        <f t="shared" si="307"/>
        <v>2562.6</v>
      </c>
      <c r="L437" s="10">
        <f t="shared" si="308"/>
        <v>0.5359710276143052</v>
      </c>
      <c r="M437" s="6">
        <f t="shared" si="309"/>
        <v>126593</v>
      </c>
      <c r="N437" s="20">
        <f t="shared" si="310"/>
        <v>60719.72611464968</v>
      </c>
    </row>
    <row r="438" spans="1:14" ht="15">
      <c r="A438" s="2">
        <v>1571</v>
      </c>
      <c r="B438" s="6" t="s">
        <v>542</v>
      </c>
      <c r="C438" s="2">
        <v>18163</v>
      </c>
      <c r="D438" s="2">
        <v>5292</v>
      </c>
      <c r="E438" s="65">
        <v>5.24</v>
      </c>
      <c r="F438" s="6">
        <v>2</v>
      </c>
      <c r="G438" s="6">
        <v>49.4</v>
      </c>
      <c r="H438" s="6">
        <f t="shared" si="306"/>
        <v>261425</v>
      </c>
      <c r="I438" s="2">
        <v>5524.9</v>
      </c>
      <c r="J438" s="2">
        <v>2962.8</v>
      </c>
      <c r="K438" s="6">
        <f t="shared" si="307"/>
        <v>2562.0999999999995</v>
      </c>
      <c r="L438" s="10">
        <f t="shared" si="308"/>
        <v>0.5362630997846115</v>
      </c>
      <c r="M438" s="6">
        <f t="shared" si="309"/>
        <v>126568</v>
      </c>
      <c r="N438" s="20">
        <f t="shared" si="310"/>
        <v>60738.46276257161</v>
      </c>
    </row>
    <row r="439" spans="1:14" ht="15">
      <c r="A439" s="2">
        <v>1582</v>
      </c>
      <c r="B439" s="6" t="s">
        <v>544</v>
      </c>
      <c r="C439" s="2">
        <v>18318</v>
      </c>
      <c r="D439" s="2">
        <v>5338</v>
      </c>
      <c r="E439" s="65">
        <v>4.05</v>
      </c>
      <c r="F439" s="6">
        <v>88</v>
      </c>
      <c r="G439" s="6">
        <v>49.4</v>
      </c>
      <c r="H439" s="6">
        <f t="shared" si="306"/>
        <v>263698</v>
      </c>
      <c r="I439" s="2">
        <v>5562.4</v>
      </c>
      <c r="J439" s="2">
        <v>2988.2</v>
      </c>
      <c r="K439" s="6">
        <f t="shared" si="307"/>
        <v>2574.2</v>
      </c>
      <c r="L439" s="10">
        <f t="shared" si="308"/>
        <v>0.5372141521645333</v>
      </c>
      <c r="M439" s="6">
        <f t="shared" si="309"/>
        <v>127166</v>
      </c>
      <c r="N439" s="20">
        <f t="shared" si="310"/>
        <v>60840.56257901391</v>
      </c>
    </row>
    <row r="440" spans="1:14" ht="15">
      <c r="A440" s="2">
        <v>1587</v>
      </c>
      <c r="B440" s="6" t="s">
        <v>546</v>
      </c>
      <c r="C440" s="2">
        <v>18384</v>
      </c>
      <c r="D440" s="2">
        <v>5360</v>
      </c>
      <c r="E440" s="73">
        <v>5.99</v>
      </c>
      <c r="F440" s="6">
        <v>307</v>
      </c>
      <c r="G440" s="6">
        <v>49.4</v>
      </c>
      <c r="H440" s="6">
        <f aca="true" t="shared" si="311" ref="H440:H445">ROUNDUP(D440*G440,0)</f>
        <v>264784</v>
      </c>
      <c r="I440" s="2">
        <v>5573.3</v>
      </c>
      <c r="J440" s="2">
        <v>3002.5</v>
      </c>
      <c r="K440" s="6">
        <f>I440-J440</f>
        <v>2570.8</v>
      </c>
      <c r="L440" s="10">
        <f aca="true" t="shared" si="312" ref="L440:L445">J440/I440</f>
        <v>0.538729298620207</v>
      </c>
      <c r="M440" s="6">
        <f aca="true" t="shared" si="313" ref="M440:M445">ROUNDUP(G440*K440,0)</f>
        <v>126998</v>
      </c>
      <c r="N440" s="20">
        <f t="shared" si="310"/>
        <v>60898.65154379332</v>
      </c>
    </row>
    <row r="441" spans="1:14" ht="15">
      <c r="A441" s="2">
        <v>1599</v>
      </c>
      <c r="B441" s="6" t="s">
        <v>547</v>
      </c>
      <c r="C441" s="2">
        <v>18542</v>
      </c>
      <c r="D441" s="2">
        <v>5413</v>
      </c>
      <c r="E441" s="65">
        <v>5.31</v>
      </c>
      <c r="F441" s="23">
        <v>452</v>
      </c>
      <c r="G441" s="6">
        <v>49.4</v>
      </c>
      <c r="H441" s="6">
        <f t="shared" si="311"/>
        <v>267403</v>
      </c>
      <c r="I441" s="2">
        <v>5599.4</v>
      </c>
      <c r="J441" s="2">
        <v>3037.3</v>
      </c>
      <c r="K441" s="6">
        <f>I441-J441</f>
        <v>2562.0999999999995</v>
      </c>
      <c r="L441" s="10">
        <f t="shared" si="312"/>
        <v>0.5424331178340537</v>
      </c>
      <c r="M441" s="6">
        <f t="shared" si="313"/>
        <v>126568</v>
      </c>
      <c r="N441" s="20">
        <f aca="true" t="shared" si="314" ref="N441:N446">365*H441/A441</f>
        <v>61039.459036898064</v>
      </c>
    </row>
    <row r="442" spans="1:14" ht="15">
      <c r="A442" s="14">
        <v>1601</v>
      </c>
      <c r="B442" s="6" t="s">
        <v>549</v>
      </c>
      <c r="C442" s="2">
        <v>18567</v>
      </c>
      <c r="D442" s="2">
        <v>5419</v>
      </c>
      <c r="E442" s="65">
        <v>4.46</v>
      </c>
      <c r="F442" s="6">
        <v>30</v>
      </c>
      <c r="G442" s="6">
        <v>49.4</v>
      </c>
      <c r="H442" s="6">
        <f t="shared" si="311"/>
        <v>267699</v>
      </c>
      <c r="I442" s="2">
        <v>5604.4</v>
      </c>
      <c r="J442" s="2">
        <v>3040.5</v>
      </c>
      <c r="K442" s="6">
        <f>I442-J442</f>
        <v>2563.8999999999996</v>
      </c>
      <c r="L442" s="10">
        <f t="shared" si="312"/>
        <v>0.5425201627292842</v>
      </c>
      <c r="M442" s="6">
        <f t="shared" si="313"/>
        <v>126657</v>
      </c>
      <c r="N442" s="20">
        <f t="shared" si="314"/>
        <v>61030.69019362898</v>
      </c>
    </row>
    <row r="443" spans="1:14" ht="15">
      <c r="A443" s="2">
        <v>1607</v>
      </c>
      <c r="B443" s="6" t="s">
        <v>548</v>
      </c>
      <c r="C443" s="2">
        <v>18644</v>
      </c>
      <c r="D443" s="2">
        <v>5438</v>
      </c>
      <c r="E443" s="65">
        <v>1.91</v>
      </c>
      <c r="F443" s="6">
        <v>124</v>
      </c>
      <c r="G443" s="6">
        <v>49.4</v>
      </c>
      <c r="H443" s="6">
        <f t="shared" si="311"/>
        <v>268638</v>
      </c>
      <c r="I443" s="2">
        <v>5619.5</v>
      </c>
      <c r="J443" s="2">
        <v>3050.2</v>
      </c>
      <c r="K443" s="6">
        <f>I443-J443</f>
        <v>2569.3</v>
      </c>
      <c r="L443" s="10">
        <f t="shared" si="312"/>
        <v>0.5427885043153305</v>
      </c>
      <c r="M443" s="6">
        <f t="shared" si="313"/>
        <v>126924</v>
      </c>
      <c r="N443" s="20">
        <f t="shared" si="314"/>
        <v>61016.09831985065</v>
      </c>
    </row>
    <row r="444" spans="1:14" ht="15">
      <c r="A444" s="2">
        <v>1615</v>
      </c>
      <c r="B444" s="6" t="s">
        <v>550</v>
      </c>
      <c r="C444" s="2">
        <v>18734</v>
      </c>
      <c r="D444" s="2">
        <v>5454</v>
      </c>
      <c r="E444" s="65">
        <v>0.04</v>
      </c>
      <c r="F444" s="6">
        <v>13</v>
      </c>
      <c r="G444" s="6">
        <v>49.4</v>
      </c>
      <c r="H444" s="6">
        <f t="shared" si="311"/>
        <v>269428</v>
      </c>
      <c r="I444" s="2">
        <v>5642</v>
      </c>
      <c r="J444" s="2">
        <v>3057.7</v>
      </c>
      <c r="K444" s="6">
        <f>I444-J444</f>
        <v>2584.3</v>
      </c>
      <c r="L444" s="10">
        <f t="shared" si="312"/>
        <v>0.5419532080822403</v>
      </c>
      <c r="M444" s="6">
        <f t="shared" si="313"/>
        <v>127665</v>
      </c>
      <c r="N444" s="20">
        <f t="shared" si="314"/>
        <v>60892.39628482972</v>
      </c>
    </row>
    <row r="445" spans="1:14" ht="15">
      <c r="A445" s="2">
        <v>1621</v>
      </c>
      <c r="B445" s="6" t="s">
        <v>552</v>
      </c>
      <c r="C445" s="2">
        <v>18805</v>
      </c>
      <c r="D445" s="2">
        <v>5475</v>
      </c>
      <c r="E445" s="65">
        <v>0.31</v>
      </c>
      <c r="F445" s="23">
        <v>167</v>
      </c>
      <c r="G445" s="6">
        <v>49.4</v>
      </c>
      <c r="H445" s="6">
        <f t="shared" si="311"/>
        <v>270465</v>
      </c>
      <c r="I445" s="2">
        <v>5656.9</v>
      </c>
      <c r="J445" s="2">
        <v>3057.7</v>
      </c>
      <c r="K445" s="6">
        <f aca="true" t="shared" si="315" ref="K445:K461">I445-J445</f>
        <v>2599.2</v>
      </c>
      <c r="L445" s="10">
        <f t="shared" si="312"/>
        <v>0.5405257296399087</v>
      </c>
      <c r="M445" s="6">
        <f t="shared" si="313"/>
        <v>128401</v>
      </c>
      <c r="N445" s="20">
        <f t="shared" si="314"/>
        <v>60900.50894509562</v>
      </c>
    </row>
    <row r="446" spans="1:14" ht="15">
      <c r="A446" s="2">
        <v>1622</v>
      </c>
      <c r="B446" s="6" t="s">
        <v>553</v>
      </c>
      <c r="C446" s="2">
        <v>18824</v>
      </c>
      <c r="D446" s="2">
        <v>5482</v>
      </c>
      <c r="E446" s="73">
        <v>5.32</v>
      </c>
      <c r="F446" s="6">
        <v>25</v>
      </c>
      <c r="G446" s="6">
        <v>49.4</v>
      </c>
      <c r="H446" s="6">
        <f aca="true" t="shared" si="316" ref="H446:H451">ROUNDUP(D446*G446,0)</f>
        <v>270811</v>
      </c>
      <c r="I446" s="2">
        <v>5662.7</v>
      </c>
      <c r="J446" s="2">
        <v>3074.1</v>
      </c>
      <c r="K446" s="6">
        <f t="shared" si="315"/>
        <v>2588.6</v>
      </c>
      <c r="L446" s="10">
        <f aca="true" t="shared" si="317" ref="L446:L451">J446/I446</f>
        <v>0.5428682430642626</v>
      </c>
      <c r="M446" s="6">
        <f aca="true" t="shared" si="318" ref="M446:M451">ROUNDUP(G446*K446,0)</f>
        <v>127877</v>
      </c>
      <c r="N446" s="20">
        <f t="shared" si="314"/>
        <v>60940.823057953145</v>
      </c>
    </row>
    <row r="447" spans="1:14" ht="15">
      <c r="A447" s="14">
        <v>1631</v>
      </c>
      <c r="B447" s="6" t="s">
        <v>554</v>
      </c>
      <c r="C447" s="2">
        <v>18926</v>
      </c>
      <c r="D447" s="2">
        <v>5511</v>
      </c>
      <c r="E447" s="65">
        <v>2.72</v>
      </c>
      <c r="F447" s="6">
        <v>2</v>
      </c>
      <c r="G447" s="6">
        <v>49.4</v>
      </c>
      <c r="H447" s="6">
        <f t="shared" si="316"/>
        <v>272244</v>
      </c>
      <c r="I447" s="2">
        <v>5682.8</v>
      </c>
      <c r="J447" s="2">
        <v>3092.4</v>
      </c>
      <c r="K447" s="6">
        <f t="shared" si="315"/>
        <v>2590.4</v>
      </c>
      <c r="L447" s="10">
        <f t="shared" si="317"/>
        <v>0.5441683677060604</v>
      </c>
      <c r="M447" s="6">
        <f t="shared" si="318"/>
        <v>127966</v>
      </c>
      <c r="N447" s="20">
        <f aca="true" t="shared" si="319" ref="N447:N452">365*H447/A447</f>
        <v>60925.23605150214</v>
      </c>
    </row>
    <row r="448" spans="1:14" ht="15">
      <c r="A448" s="2">
        <v>1635</v>
      </c>
      <c r="B448" s="6" t="s">
        <v>555</v>
      </c>
      <c r="C448" s="2">
        <v>18972</v>
      </c>
      <c r="D448" s="2">
        <v>5525</v>
      </c>
      <c r="E448" s="65">
        <v>1.38</v>
      </c>
      <c r="F448" s="6">
        <v>247</v>
      </c>
      <c r="G448" s="6">
        <v>49.4</v>
      </c>
      <c r="H448" s="6">
        <f t="shared" si="316"/>
        <v>272935</v>
      </c>
      <c r="I448" s="2">
        <v>5691.8</v>
      </c>
      <c r="J448" s="2">
        <v>3100.6</v>
      </c>
      <c r="K448" s="6">
        <f t="shared" si="315"/>
        <v>2591.2000000000003</v>
      </c>
      <c r="L448" s="10">
        <f t="shared" si="317"/>
        <v>0.5447485856846691</v>
      </c>
      <c r="M448" s="6">
        <f t="shared" si="318"/>
        <v>128006</v>
      </c>
      <c r="N448" s="20">
        <f t="shared" si="319"/>
        <v>60930.44342507645</v>
      </c>
    </row>
    <row r="449" spans="1:14" ht="15">
      <c r="A449" s="2">
        <v>1641</v>
      </c>
      <c r="B449" s="6" t="s">
        <v>557</v>
      </c>
      <c r="C449" s="2">
        <v>19036</v>
      </c>
      <c r="D449" s="2">
        <v>5539</v>
      </c>
      <c r="E449" s="65">
        <v>4</v>
      </c>
      <c r="F449" s="6">
        <v>30</v>
      </c>
      <c r="G449" s="6">
        <v>49.4</v>
      </c>
      <c r="H449" s="6">
        <f t="shared" si="316"/>
        <v>273627</v>
      </c>
      <c r="I449" s="2">
        <v>5704.9</v>
      </c>
      <c r="J449" s="2">
        <v>3109.2</v>
      </c>
      <c r="K449" s="6">
        <f t="shared" si="315"/>
        <v>2595.7</v>
      </c>
      <c r="L449" s="10">
        <f t="shared" si="317"/>
        <v>0.5450051709933565</v>
      </c>
      <c r="M449" s="6">
        <f t="shared" si="318"/>
        <v>128228</v>
      </c>
      <c r="N449" s="20">
        <f t="shared" si="319"/>
        <v>60861.58135283364</v>
      </c>
    </row>
    <row r="450" spans="1:14" ht="15">
      <c r="A450" s="2">
        <v>1643</v>
      </c>
      <c r="B450" s="6" t="s">
        <v>558</v>
      </c>
      <c r="C450" s="2">
        <v>19058</v>
      </c>
      <c r="D450" s="2">
        <v>5548</v>
      </c>
      <c r="E450" s="73">
        <v>4.27</v>
      </c>
      <c r="F450" s="6">
        <v>17</v>
      </c>
      <c r="G450" s="6">
        <v>49.4</v>
      </c>
      <c r="H450" s="6">
        <f t="shared" si="316"/>
        <v>274072</v>
      </c>
      <c r="I450" s="2">
        <v>5711.3</v>
      </c>
      <c r="J450" s="2">
        <v>3114.1</v>
      </c>
      <c r="K450" s="6">
        <f t="shared" si="315"/>
        <v>2597.2000000000003</v>
      </c>
      <c r="L450" s="10">
        <f t="shared" si="317"/>
        <v>0.5452523943760614</v>
      </c>
      <c r="M450" s="6">
        <f t="shared" si="318"/>
        <v>128302</v>
      </c>
      <c r="N450" s="20">
        <f t="shared" si="319"/>
        <v>60886.35423006695</v>
      </c>
    </row>
    <row r="451" spans="1:14" ht="15">
      <c r="A451" s="2">
        <v>1651</v>
      </c>
      <c r="B451" s="6" t="s">
        <v>559</v>
      </c>
      <c r="C451" s="2">
        <v>19137</v>
      </c>
      <c r="D451" s="2">
        <v>5569</v>
      </c>
      <c r="E451" s="65">
        <v>2.08</v>
      </c>
      <c r="F451" s="23">
        <v>750</v>
      </c>
      <c r="G451" s="6">
        <v>49.4</v>
      </c>
      <c r="H451" s="6">
        <f t="shared" si="316"/>
        <v>275109</v>
      </c>
      <c r="I451" s="2">
        <v>5730.3</v>
      </c>
      <c r="J451" s="2">
        <v>3127.5</v>
      </c>
      <c r="K451" s="6">
        <f t="shared" si="315"/>
        <v>2602.8</v>
      </c>
      <c r="L451" s="10">
        <f t="shared" si="317"/>
        <v>0.5457829433013978</v>
      </c>
      <c r="M451" s="6">
        <f t="shared" si="318"/>
        <v>128579</v>
      </c>
      <c r="N451" s="20">
        <f t="shared" si="319"/>
        <v>60820.58449424591</v>
      </c>
    </row>
    <row r="452" spans="1:14" ht="15">
      <c r="A452" s="2">
        <v>1656</v>
      </c>
      <c r="B452" s="6" t="s">
        <v>560</v>
      </c>
      <c r="C452" s="2">
        <v>19184</v>
      </c>
      <c r="D452" s="2">
        <v>5576</v>
      </c>
      <c r="E452" s="65">
        <v>1.21</v>
      </c>
      <c r="F452" s="6">
        <v>530</v>
      </c>
      <c r="G452" s="6">
        <v>49.4</v>
      </c>
      <c r="H452" s="6">
        <f aca="true" t="shared" si="320" ref="H452:H457">ROUNDUP(D452*G452,0)</f>
        <v>275455</v>
      </c>
      <c r="I452" s="2">
        <v>5745</v>
      </c>
      <c r="J452" s="2">
        <v>3131.2</v>
      </c>
      <c r="K452" s="6">
        <f t="shared" si="315"/>
        <v>2613.8</v>
      </c>
      <c r="L452" s="10">
        <f aca="true" t="shared" si="321" ref="L452:L457">J452/I452</f>
        <v>0.5450304612706701</v>
      </c>
      <c r="M452" s="6">
        <f aca="true" t="shared" si="322" ref="M452:M457">ROUNDUP(G452*K452,0)</f>
        <v>129122</v>
      </c>
      <c r="N452" s="20">
        <f t="shared" si="319"/>
        <v>60713.2095410628</v>
      </c>
    </row>
    <row r="453" spans="1:14" ht="15">
      <c r="A453" s="14">
        <v>1662</v>
      </c>
      <c r="B453" s="6" t="s">
        <v>561</v>
      </c>
      <c r="C453" s="2">
        <v>19281</v>
      </c>
      <c r="D453" s="2">
        <v>5598</v>
      </c>
      <c r="E453" s="65">
        <v>1.1</v>
      </c>
      <c r="F453" s="6">
        <v>5</v>
      </c>
      <c r="G453" s="6">
        <v>49.4</v>
      </c>
      <c r="H453" s="6">
        <f t="shared" si="320"/>
        <v>276542</v>
      </c>
      <c r="I453" s="2">
        <v>5767.9</v>
      </c>
      <c r="J453" s="2">
        <v>3144.2</v>
      </c>
      <c r="K453" s="6">
        <f t="shared" si="315"/>
        <v>2623.7</v>
      </c>
      <c r="L453" s="10">
        <f t="shared" si="321"/>
        <v>0.5451204077740599</v>
      </c>
      <c r="M453" s="6">
        <f t="shared" si="322"/>
        <v>129611</v>
      </c>
      <c r="N453" s="20">
        <f aca="true" t="shared" si="323" ref="N453:N458">365*H453/A453</f>
        <v>60732.74969915764</v>
      </c>
    </row>
    <row r="454" spans="1:14" ht="15">
      <c r="A454" s="2">
        <v>1677</v>
      </c>
      <c r="B454" s="6" t="s">
        <v>562</v>
      </c>
      <c r="C454" s="2">
        <v>19378</v>
      </c>
      <c r="D454" s="2">
        <v>5620</v>
      </c>
      <c r="E454" s="71">
        <v>1.25</v>
      </c>
      <c r="F454" s="46">
        <v>473</v>
      </c>
      <c r="G454" s="6">
        <v>49.4</v>
      </c>
      <c r="H454" s="6">
        <f t="shared" si="320"/>
        <v>277628</v>
      </c>
      <c r="I454" s="2">
        <v>5790.8</v>
      </c>
      <c r="J454" s="2">
        <v>3157.2</v>
      </c>
      <c r="K454" s="6">
        <f t="shared" si="315"/>
        <v>2633.6000000000004</v>
      </c>
      <c r="L454" s="10">
        <f t="shared" si="321"/>
        <v>0.5452096428818125</v>
      </c>
      <c r="M454" s="6">
        <f t="shared" si="322"/>
        <v>130100</v>
      </c>
      <c r="N454" s="20">
        <f t="shared" si="323"/>
        <v>60425.891472868214</v>
      </c>
    </row>
    <row r="455" spans="1:14" ht="15">
      <c r="A455" s="14">
        <v>1692</v>
      </c>
      <c r="B455" s="6" t="s">
        <v>564</v>
      </c>
      <c r="C455" s="2">
        <v>19494</v>
      </c>
      <c r="D455" s="2">
        <v>5627</v>
      </c>
      <c r="E455" s="65">
        <v>0.12</v>
      </c>
      <c r="F455" s="6">
        <v>8</v>
      </c>
      <c r="G455" s="6">
        <v>49.4</v>
      </c>
      <c r="H455" s="6">
        <f t="shared" si="320"/>
        <v>277974</v>
      </c>
      <c r="I455" s="2">
        <v>5828.3</v>
      </c>
      <c r="J455" s="2">
        <v>3160.1</v>
      </c>
      <c r="K455" s="6">
        <f t="shared" si="315"/>
        <v>2668.2000000000003</v>
      </c>
      <c r="L455" s="10">
        <f t="shared" si="321"/>
        <v>0.5421992690836093</v>
      </c>
      <c r="M455" s="6">
        <f t="shared" si="322"/>
        <v>131810</v>
      </c>
      <c r="N455" s="20">
        <f t="shared" si="323"/>
        <v>59964.84042553192</v>
      </c>
    </row>
    <row r="456" spans="1:14" ht="15">
      <c r="A456" s="6">
        <v>1698</v>
      </c>
      <c r="B456" s="6" t="s">
        <v>566</v>
      </c>
      <c r="C456" s="2">
        <v>19540</v>
      </c>
      <c r="D456" s="2">
        <v>5633</v>
      </c>
      <c r="E456" s="65">
        <v>0.27</v>
      </c>
      <c r="F456" s="6">
        <v>2</v>
      </c>
      <c r="G456" s="6">
        <v>49.4</v>
      </c>
      <c r="H456" s="6">
        <f t="shared" si="320"/>
        <v>278271</v>
      </c>
      <c r="I456" s="2">
        <v>5840.5</v>
      </c>
      <c r="J456" s="2">
        <v>3164.3</v>
      </c>
      <c r="K456" s="6">
        <f t="shared" si="315"/>
        <v>2676.2</v>
      </c>
      <c r="L456" s="10">
        <f t="shared" si="321"/>
        <v>0.5417858060097595</v>
      </c>
      <c r="M456" s="6">
        <f t="shared" si="322"/>
        <v>132205</v>
      </c>
      <c r="N456" s="20">
        <f t="shared" si="323"/>
        <v>59816.79328621908</v>
      </c>
    </row>
    <row r="457" spans="1:14" ht="15">
      <c r="A457" s="6">
        <v>1706</v>
      </c>
      <c r="B457" s="6" t="s">
        <v>567</v>
      </c>
      <c r="C457" s="2">
        <v>19598</v>
      </c>
      <c r="D457" s="2">
        <v>5639</v>
      </c>
      <c r="E457" s="65">
        <v>0.32</v>
      </c>
      <c r="F457" s="6">
        <v>16</v>
      </c>
      <c r="G457" s="6">
        <v>49.4</v>
      </c>
      <c r="H457" s="6">
        <f t="shared" si="320"/>
        <v>278567</v>
      </c>
      <c r="I457" s="2">
        <v>5860.7</v>
      </c>
      <c r="J457" s="2">
        <v>3167.7</v>
      </c>
      <c r="K457" s="6">
        <f t="shared" si="315"/>
        <v>2693</v>
      </c>
      <c r="L457" s="10">
        <f t="shared" si="321"/>
        <v>0.5404985752555156</v>
      </c>
      <c r="M457" s="6">
        <f t="shared" si="322"/>
        <v>133035</v>
      </c>
      <c r="N457" s="20">
        <f t="shared" si="323"/>
        <v>59599.62192262603</v>
      </c>
    </row>
    <row r="458" spans="1:14" ht="15">
      <c r="A458" s="6">
        <v>1710</v>
      </c>
      <c r="B458" s="6" t="s">
        <v>568</v>
      </c>
      <c r="C458" s="2">
        <v>19628</v>
      </c>
      <c r="D458" s="2">
        <v>5643</v>
      </c>
      <c r="E458" s="65">
        <v>0.81</v>
      </c>
      <c r="F458" s="6">
        <v>472</v>
      </c>
      <c r="G458" s="6">
        <v>49.4</v>
      </c>
      <c r="H458" s="6">
        <f aca="true" t="shared" si="324" ref="H458:H463">ROUNDUP(D458*G458,0)</f>
        <v>278765</v>
      </c>
      <c r="I458" s="2">
        <v>5869.3</v>
      </c>
      <c r="J458" s="2">
        <v>3169.7</v>
      </c>
      <c r="K458" s="6">
        <f t="shared" si="315"/>
        <v>2699.6000000000004</v>
      </c>
      <c r="L458" s="10">
        <f aca="true" t="shared" si="325" ref="L458:L463">J458/I458</f>
        <v>0.5400473651031639</v>
      </c>
      <c r="M458" s="6">
        <f aca="true" t="shared" si="326" ref="M458:M463">ROUNDUP(G458*K458,0)</f>
        <v>133361</v>
      </c>
      <c r="N458" s="20">
        <f t="shared" si="323"/>
        <v>59502.47076023392</v>
      </c>
    </row>
    <row r="459" spans="1:14" ht="15">
      <c r="A459" s="6">
        <v>1713</v>
      </c>
      <c r="B459" s="6" t="s">
        <v>569</v>
      </c>
      <c r="C459" s="2">
        <v>19650</v>
      </c>
      <c r="D459" s="2">
        <v>5650</v>
      </c>
      <c r="E459" s="77">
        <v>1.85</v>
      </c>
      <c r="F459" s="15">
        <v>650</v>
      </c>
      <c r="G459" s="6">
        <v>49.4</v>
      </c>
      <c r="H459" s="6">
        <f t="shared" si="324"/>
        <v>279110</v>
      </c>
      <c r="I459" s="2">
        <v>5876.4</v>
      </c>
      <c r="J459" s="2">
        <v>3174.4</v>
      </c>
      <c r="K459" s="6">
        <f t="shared" si="315"/>
        <v>2701.9999999999995</v>
      </c>
      <c r="L459" s="10">
        <f t="shared" si="325"/>
        <v>0.5401946770131374</v>
      </c>
      <c r="M459" s="6">
        <f t="shared" si="326"/>
        <v>133479</v>
      </c>
      <c r="N459" s="20">
        <f aca="true" t="shared" si="327" ref="N459:N464">365*H459/A459</f>
        <v>59471.774664331584</v>
      </c>
    </row>
    <row r="460" spans="1:14" ht="15">
      <c r="A460" s="6">
        <v>1719</v>
      </c>
      <c r="B460" s="6" t="s">
        <v>570</v>
      </c>
      <c r="C460" s="2">
        <v>19696</v>
      </c>
      <c r="D460" s="2">
        <v>5663</v>
      </c>
      <c r="E460" s="65">
        <v>0.37</v>
      </c>
      <c r="F460" s="6">
        <v>133</v>
      </c>
      <c r="G460" s="6">
        <v>49.4</v>
      </c>
      <c r="H460" s="6">
        <f t="shared" si="324"/>
        <v>279753</v>
      </c>
      <c r="I460" s="2">
        <v>5897</v>
      </c>
      <c r="J460" s="2">
        <v>3181.4</v>
      </c>
      <c r="K460" s="6">
        <f t="shared" si="315"/>
        <v>2715.6</v>
      </c>
      <c r="L460" s="10">
        <f t="shared" si="325"/>
        <v>0.539494658300831</v>
      </c>
      <c r="M460" s="6">
        <f t="shared" si="326"/>
        <v>134151</v>
      </c>
      <c r="N460" s="20">
        <f t="shared" si="327"/>
        <v>59400.7242582897</v>
      </c>
    </row>
    <row r="461" spans="1:14" ht="15">
      <c r="A461" s="14">
        <v>1723</v>
      </c>
      <c r="B461" s="6" t="s">
        <v>571</v>
      </c>
      <c r="C461" s="2">
        <v>19731</v>
      </c>
      <c r="D461" s="2">
        <v>5673</v>
      </c>
      <c r="E461" s="65">
        <v>1.4</v>
      </c>
      <c r="F461" s="6">
        <v>1</v>
      </c>
      <c r="G461" s="6">
        <v>49.4</v>
      </c>
      <c r="H461" s="6">
        <f t="shared" si="324"/>
        <v>280247</v>
      </c>
      <c r="I461" s="2">
        <v>5916.2</v>
      </c>
      <c r="J461" s="2">
        <v>3187.7</v>
      </c>
      <c r="K461" s="6">
        <f t="shared" si="315"/>
        <v>2728.5</v>
      </c>
      <c r="L461" s="10">
        <f t="shared" si="325"/>
        <v>0.5388086947702917</v>
      </c>
      <c r="M461" s="6">
        <f t="shared" si="326"/>
        <v>134788</v>
      </c>
      <c r="N461" s="20">
        <f t="shared" si="327"/>
        <v>59367.47243180499</v>
      </c>
    </row>
    <row r="462" spans="1:14" ht="15">
      <c r="A462" s="6">
        <v>1724</v>
      </c>
      <c r="B462" s="6" t="s">
        <v>573</v>
      </c>
      <c r="C462" s="2">
        <v>19736</v>
      </c>
      <c r="D462" s="2">
        <v>5674</v>
      </c>
      <c r="E462" s="65">
        <v>0.41</v>
      </c>
      <c r="F462" s="65">
        <v>223</v>
      </c>
      <c r="G462" s="6">
        <v>49.4</v>
      </c>
      <c r="H462" s="6">
        <f t="shared" si="324"/>
        <v>280296</v>
      </c>
      <c r="I462" s="2">
        <v>5920.3</v>
      </c>
      <c r="J462" s="2">
        <v>3187.8</v>
      </c>
      <c r="K462" s="6">
        <f aca="true" t="shared" si="328" ref="K462:K468">I462-J462</f>
        <v>2732.5</v>
      </c>
      <c r="L462" s="10">
        <f t="shared" si="325"/>
        <v>0.5384524432883468</v>
      </c>
      <c r="M462" s="6">
        <f t="shared" si="326"/>
        <v>134986</v>
      </c>
      <c r="N462" s="20">
        <f t="shared" si="327"/>
        <v>59343.41067285383</v>
      </c>
    </row>
    <row r="463" spans="1:14" ht="15">
      <c r="A463" s="6">
        <v>1726</v>
      </c>
      <c r="B463" s="6" t="s">
        <v>575</v>
      </c>
      <c r="C463" s="2">
        <v>19750</v>
      </c>
      <c r="D463" s="2">
        <v>5676</v>
      </c>
      <c r="E463" s="65">
        <v>0.95</v>
      </c>
      <c r="F463" s="65">
        <v>616</v>
      </c>
      <c r="G463" s="6">
        <v>49.4</v>
      </c>
      <c r="H463" s="6">
        <f t="shared" si="324"/>
        <v>280395</v>
      </c>
      <c r="I463" s="2">
        <v>5931.6</v>
      </c>
      <c r="J463" s="2">
        <v>3188.3</v>
      </c>
      <c r="K463" s="6">
        <f t="shared" si="328"/>
        <v>2743.3</v>
      </c>
      <c r="L463" s="10">
        <f t="shared" si="325"/>
        <v>0.5375109582574684</v>
      </c>
      <c r="M463" s="6">
        <f t="shared" si="326"/>
        <v>135520</v>
      </c>
      <c r="N463" s="20">
        <f t="shared" si="327"/>
        <v>59295.58227114716</v>
      </c>
    </row>
    <row r="464" spans="1:14" ht="15">
      <c r="A464" s="6">
        <v>1727</v>
      </c>
      <c r="B464" s="6" t="s">
        <v>576</v>
      </c>
      <c r="C464" s="2">
        <v>19757</v>
      </c>
      <c r="D464" s="2">
        <v>5678</v>
      </c>
      <c r="E464" s="65">
        <v>1.23</v>
      </c>
      <c r="F464" s="77">
        <v>693</v>
      </c>
      <c r="G464" s="6">
        <v>49.4</v>
      </c>
      <c r="H464" s="6">
        <f aca="true" t="shared" si="329" ref="H464:H469">ROUNDUP(D464*G464,0)</f>
        <v>280494</v>
      </c>
      <c r="I464" s="2">
        <v>5936</v>
      </c>
      <c r="J464" s="2">
        <v>3189.4</v>
      </c>
      <c r="K464" s="6">
        <f t="shared" si="328"/>
        <v>2746.6</v>
      </c>
      <c r="L464" s="10">
        <f aca="true" t="shared" si="330" ref="L464:L469">J464/I464</f>
        <v>0.5372978436657682</v>
      </c>
      <c r="M464" s="6">
        <f aca="true" t="shared" si="331" ref="M464:M469">ROUNDUP(G464*K464,0)</f>
        <v>135683</v>
      </c>
      <c r="N464" s="20">
        <f t="shared" si="327"/>
        <v>59282.1713954835</v>
      </c>
    </row>
    <row r="465" spans="1:14" ht="15">
      <c r="A465" s="6">
        <v>1736</v>
      </c>
      <c r="B465" s="6" t="s">
        <v>577</v>
      </c>
      <c r="C465" s="2">
        <v>19827</v>
      </c>
      <c r="D465" s="2">
        <v>5691</v>
      </c>
      <c r="E465" s="65">
        <v>0.98</v>
      </c>
      <c r="F465" s="65">
        <v>577</v>
      </c>
      <c r="G465" s="6">
        <v>49.4</v>
      </c>
      <c r="H465" s="6">
        <f t="shared" si="329"/>
        <v>281136</v>
      </c>
      <c r="I465" s="2">
        <v>5974.1</v>
      </c>
      <c r="J465" s="2">
        <v>3196.6</v>
      </c>
      <c r="K465" s="6">
        <f t="shared" si="328"/>
        <v>2777.5000000000005</v>
      </c>
      <c r="L465" s="10">
        <f t="shared" si="330"/>
        <v>0.5350764131835757</v>
      </c>
      <c r="M465" s="6">
        <f t="shared" si="331"/>
        <v>137209</v>
      </c>
      <c r="N465" s="20">
        <f aca="true" t="shared" si="332" ref="N465:N470">365*H465/A465</f>
        <v>59109.81566820276</v>
      </c>
    </row>
    <row r="466" spans="1:14" ht="15">
      <c r="A466" s="6">
        <v>1741</v>
      </c>
      <c r="B466" s="6" t="s">
        <v>578</v>
      </c>
      <c r="C466" s="2">
        <v>19871</v>
      </c>
      <c r="D466" s="2">
        <v>5701</v>
      </c>
      <c r="E466" s="65">
        <v>0.25</v>
      </c>
      <c r="F466" s="65">
        <v>114</v>
      </c>
      <c r="G466" s="6">
        <v>49.4</v>
      </c>
      <c r="H466" s="6">
        <f t="shared" si="329"/>
        <v>281630</v>
      </c>
      <c r="I466" s="2">
        <v>5995.1</v>
      </c>
      <c r="J466" s="2">
        <v>3202.3</v>
      </c>
      <c r="K466" s="6">
        <f t="shared" si="328"/>
        <v>2792.8</v>
      </c>
      <c r="L466" s="10">
        <f t="shared" si="330"/>
        <v>0.5341528915280813</v>
      </c>
      <c r="M466" s="6">
        <f t="shared" si="331"/>
        <v>137965</v>
      </c>
      <c r="N466" s="20">
        <f t="shared" si="332"/>
        <v>59043.62435381964</v>
      </c>
    </row>
    <row r="467" spans="1:14" ht="15">
      <c r="A467" s="14">
        <v>1754</v>
      </c>
      <c r="B467" s="6" t="s">
        <v>579</v>
      </c>
      <c r="C467" s="2">
        <v>19974</v>
      </c>
      <c r="D467" s="2">
        <v>5710</v>
      </c>
      <c r="E467" s="77">
        <v>2.06</v>
      </c>
      <c r="F467" s="65">
        <v>91</v>
      </c>
      <c r="G467" s="6">
        <v>49.4</v>
      </c>
      <c r="H467" s="6">
        <f t="shared" si="329"/>
        <v>282074</v>
      </c>
      <c r="I467" s="2">
        <v>6051.1</v>
      </c>
      <c r="J467" s="2">
        <v>3206.1</v>
      </c>
      <c r="K467" s="6">
        <f t="shared" si="328"/>
        <v>2845.0000000000005</v>
      </c>
      <c r="L467" s="10">
        <f t="shared" si="330"/>
        <v>0.5298375501974847</v>
      </c>
      <c r="M467" s="6">
        <f t="shared" si="331"/>
        <v>140543</v>
      </c>
      <c r="N467" s="20">
        <f t="shared" si="332"/>
        <v>58698.409350057016</v>
      </c>
    </row>
    <row r="468" spans="1:14" ht="15">
      <c r="A468" s="6">
        <v>1756</v>
      </c>
      <c r="B468" s="6" t="s">
        <v>581</v>
      </c>
      <c r="C468" s="2">
        <v>19982</v>
      </c>
      <c r="D468" s="2">
        <v>5711</v>
      </c>
      <c r="E468" s="65">
        <v>1.65</v>
      </c>
      <c r="F468" s="77">
        <v>160</v>
      </c>
      <c r="G468" s="6">
        <v>49.4</v>
      </c>
      <c r="H468" s="6">
        <f t="shared" si="329"/>
        <v>282124</v>
      </c>
      <c r="I468" s="2">
        <v>6057</v>
      </c>
      <c r="J468" s="2">
        <v>3206.5</v>
      </c>
      <c r="K468" s="6">
        <f t="shared" si="328"/>
        <v>2850.5</v>
      </c>
      <c r="L468" s="10">
        <f t="shared" si="330"/>
        <v>0.5293874855539046</v>
      </c>
      <c r="M468" s="6">
        <f t="shared" si="331"/>
        <v>140815</v>
      </c>
      <c r="N468" s="20">
        <f t="shared" si="332"/>
        <v>58641.947608200455</v>
      </c>
    </row>
    <row r="469" spans="1:14" ht="15">
      <c r="A469" s="6">
        <v>1768</v>
      </c>
      <c r="B469" s="6" t="s">
        <v>582</v>
      </c>
      <c r="C469" s="2">
        <v>20075</v>
      </c>
      <c r="D469" s="2">
        <v>5746</v>
      </c>
      <c r="E469" s="73">
        <v>4.54</v>
      </c>
      <c r="F469" s="65">
        <v>1</v>
      </c>
      <c r="G469" s="6">
        <v>49.4</v>
      </c>
      <c r="H469" s="6">
        <f t="shared" si="329"/>
        <v>283853</v>
      </c>
      <c r="I469" s="2">
        <v>6102.2</v>
      </c>
      <c r="J469" s="2">
        <v>3228.9</v>
      </c>
      <c r="K469" s="6">
        <f aca="true" t="shared" si="333" ref="K469:K474">I469-J469</f>
        <v>2873.2999999999997</v>
      </c>
      <c r="L469" s="10">
        <f t="shared" si="330"/>
        <v>0.5291370325456393</v>
      </c>
      <c r="M469" s="6">
        <f t="shared" si="331"/>
        <v>141942</v>
      </c>
      <c r="N469" s="20">
        <f t="shared" si="332"/>
        <v>58600.87386877828</v>
      </c>
    </row>
    <row r="470" spans="1:14" ht="15">
      <c r="A470" s="6">
        <v>1776</v>
      </c>
      <c r="B470" s="6" t="s">
        <v>583</v>
      </c>
      <c r="C470" s="2">
        <v>20176</v>
      </c>
      <c r="D470" s="2">
        <v>5774</v>
      </c>
      <c r="E470" s="65">
        <v>0.16</v>
      </c>
      <c r="F470" s="65">
        <v>102</v>
      </c>
      <c r="G470" s="6">
        <v>49.4</v>
      </c>
      <c r="H470" s="6">
        <f aca="true" t="shared" si="334" ref="H470:H475">ROUNDUP(D470*G470,0)</f>
        <v>285236</v>
      </c>
      <c r="I470" s="2">
        <v>6119.4</v>
      </c>
      <c r="J470" s="2">
        <v>3249</v>
      </c>
      <c r="K470" s="6">
        <f t="shared" si="333"/>
        <v>2870.3999999999996</v>
      </c>
      <c r="L470" s="10">
        <f aca="true" t="shared" si="335" ref="L470:L475">J470/I470</f>
        <v>0.5309344053338563</v>
      </c>
      <c r="M470" s="6">
        <f aca="true" t="shared" si="336" ref="M470:M475">ROUNDUP(G470*K470,0)</f>
        <v>141798</v>
      </c>
      <c r="N470" s="20">
        <f t="shared" si="332"/>
        <v>58621.13738738739</v>
      </c>
    </row>
    <row r="471" spans="1:14" ht="15">
      <c r="A471" s="6">
        <v>1781</v>
      </c>
      <c r="B471" s="6" t="s">
        <v>584</v>
      </c>
      <c r="C471" s="2">
        <v>20226</v>
      </c>
      <c r="D471" s="2">
        <v>5778</v>
      </c>
      <c r="E471" s="65">
        <v>0.46</v>
      </c>
      <c r="F471" s="65">
        <v>106</v>
      </c>
      <c r="G471" s="6">
        <v>49.4</v>
      </c>
      <c r="H471" s="6">
        <f t="shared" si="334"/>
        <v>285434</v>
      </c>
      <c r="I471" s="2">
        <v>6127.5</v>
      </c>
      <c r="J471" s="2">
        <v>3250.5</v>
      </c>
      <c r="K471" s="6">
        <f t="shared" si="333"/>
        <v>2877</v>
      </c>
      <c r="L471" s="10">
        <f t="shared" si="335"/>
        <v>0.5304773561811506</v>
      </c>
      <c r="M471" s="6">
        <f t="shared" si="336"/>
        <v>142124</v>
      </c>
      <c r="N471" s="20">
        <f aca="true" t="shared" si="337" ref="N471:N476">365*H471/A471</f>
        <v>58497.142055025266</v>
      </c>
    </row>
    <row r="472" spans="1:14" ht="15">
      <c r="A472" s="14">
        <v>1782</v>
      </c>
      <c r="B472" s="6" t="s">
        <v>585</v>
      </c>
      <c r="C472" s="2">
        <v>20236</v>
      </c>
      <c r="D472" s="2">
        <v>5780</v>
      </c>
      <c r="E472" s="65">
        <v>0.46</v>
      </c>
      <c r="F472" s="65">
        <v>106</v>
      </c>
      <c r="G472" s="6">
        <v>49.4</v>
      </c>
      <c r="H472" s="6">
        <f t="shared" si="334"/>
        <v>285532</v>
      </c>
      <c r="I472" s="2">
        <v>6129.1</v>
      </c>
      <c r="J472" s="2">
        <v>3252.1</v>
      </c>
      <c r="K472" s="6">
        <f t="shared" si="333"/>
        <v>2877.0000000000005</v>
      </c>
      <c r="L472" s="10">
        <f t="shared" si="335"/>
        <v>0.5305999249481979</v>
      </c>
      <c r="M472" s="6">
        <f t="shared" si="336"/>
        <v>142124</v>
      </c>
      <c r="N472" s="20">
        <f t="shared" si="337"/>
        <v>58484.38832772166</v>
      </c>
    </row>
    <row r="473" spans="1:14" ht="15">
      <c r="A473" s="6">
        <v>1788</v>
      </c>
      <c r="B473" s="6" t="s">
        <v>586</v>
      </c>
      <c r="C473" s="2">
        <v>20297</v>
      </c>
      <c r="D473" s="2">
        <v>5794</v>
      </c>
      <c r="E473" s="65">
        <v>2.02</v>
      </c>
      <c r="F473" s="77">
        <v>871</v>
      </c>
      <c r="G473" s="6">
        <v>49.4</v>
      </c>
      <c r="H473" s="6">
        <f t="shared" si="334"/>
        <v>286224</v>
      </c>
      <c r="I473" s="2">
        <v>6139.2</v>
      </c>
      <c r="J473" s="2">
        <v>3261.4</v>
      </c>
      <c r="K473" s="6">
        <f t="shared" si="333"/>
        <v>2877.7999999999997</v>
      </c>
      <c r="L473" s="10">
        <f t="shared" si="335"/>
        <v>0.5312418556163669</v>
      </c>
      <c r="M473" s="6">
        <f t="shared" si="336"/>
        <v>142164</v>
      </c>
      <c r="N473" s="20">
        <f t="shared" si="337"/>
        <v>58429.395973154365</v>
      </c>
    </row>
    <row r="474" spans="1:14" ht="15">
      <c r="A474" s="6">
        <v>1797</v>
      </c>
      <c r="B474" s="6" t="s">
        <v>587</v>
      </c>
      <c r="C474" s="2">
        <v>20391</v>
      </c>
      <c r="D474" s="2">
        <v>5825</v>
      </c>
      <c r="E474" s="65">
        <v>0.23</v>
      </c>
      <c r="F474" s="65">
        <v>236</v>
      </c>
      <c r="G474" s="6">
        <v>49.4</v>
      </c>
      <c r="H474" s="6">
        <f t="shared" si="334"/>
        <v>287755</v>
      </c>
      <c r="I474" s="2">
        <v>6157.3</v>
      </c>
      <c r="J474" s="2">
        <v>3284.8</v>
      </c>
      <c r="K474" s="6">
        <f t="shared" si="333"/>
        <v>2872.5</v>
      </c>
      <c r="L474" s="10">
        <f t="shared" si="335"/>
        <v>0.5334805840222175</v>
      </c>
      <c r="M474" s="6">
        <f t="shared" si="336"/>
        <v>141902</v>
      </c>
      <c r="N474" s="20">
        <f t="shared" si="337"/>
        <v>58447.73233166389</v>
      </c>
    </row>
    <row r="475" spans="1:14" ht="15">
      <c r="A475" s="6">
        <v>1809</v>
      </c>
      <c r="B475" s="6" t="s">
        <v>590</v>
      </c>
      <c r="C475" s="2">
        <v>20539</v>
      </c>
      <c r="D475" s="2">
        <v>5885</v>
      </c>
      <c r="E475" s="77">
        <v>4.5</v>
      </c>
      <c r="F475" s="65">
        <v>218</v>
      </c>
      <c r="G475" s="6">
        <v>49.4</v>
      </c>
      <c r="H475" s="6">
        <f t="shared" si="334"/>
        <v>290719</v>
      </c>
      <c r="I475" s="2">
        <v>6178</v>
      </c>
      <c r="J475" s="2">
        <v>3328.7</v>
      </c>
      <c r="K475" s="6">
        <f aca="true" t="shared" si="338" ref="K475:K480">I475-J475</f>
        <v>2849.3</v>
      </c>
      <c r="L475" s="10">
        <f t="shared" si="335"/>
        <v>0.5387989640660408</v>
      </c>
      <c r="M475" s="6">
        <f t="shared" si="336"/>
        <v>140756</v>
      </c>
      <c r="N475" s="20">
        <f t="shared" si="337"/>
        <v>58658.06246545052</v>
      </c>
    </row>
    <row r="476" spans="1:14" ht="15">
      <c r="A476" s="6">
        <v>1811</v>
      </c>
      <c r="B476" s="6" t="s">
        <v>591</v>
      </c>
      <c r="C476" s="2">
        <v>20555</v>
      </c>
      <c r="D476" s="2">
        <v>5887</v>
      </c>
      <c r="E476" s="65">
        <v>0.34</v>
      </c>
      <c r="F476" s="65">
        <v>527</v>
      </c>
      <c r="G476" s="6">
        <v>49.4</v>
      </c>
      <c r="H476" s="6">
        <f aca="true" t="shared" si="339" ref="H476:H484">ROUNDUP(D476*G476,0)</f>
        <v>290818</v>
      </c>
      <c r="I476" s="2">
        <v>6183</v>
      </c>
      <c r="J476" s="2">
        <v>3329.1</v>
      </c>
      <c r="K476" s="6">
        <f t="shared" si="338"/>
        <v>2853.9</v>
      </c>
      <c r="L476" s="10">
        <f aca="true" t="shared" si="340" ref="L476:L481">J476/I476</f>
        <v>0.5384279475982533</v>
      </c>
      <c r="M476" s="6">
        <f aca="true" t="shared" si="341" ref="M476:M481">ROUNDUP(G476*K476,0)</f>
        <v>140983</v>
      </c>
      <c r="N476" s="20">
        <f t="shared" si="337"/>
        <v>58613.235781336276</v>
      </c>
    </row>
    <row r="477" spans="1:14" ht="15">
      <c r="A477" s="14">
        <v>1813</v>
      </c>
      <c r="B477" s="6" t="s">
        <v>593</v>
      </c>
      <c r="C477" s="2">
        <v>20581</v>
      </c>
      <c r="D477" s="2">
        <v>5895</v>
      </c>
      <c r="E477" s="65">
        <v>1.4</v>
      </c>
      <c r="F477" s="65">
        <v>2</v>
      </c>
      <c r="G477" s="6">
        <v>49.4</v>
      </c>
      <c r="H477" s="6">
        <f t="shared" si="339"/>
        <v>291213</v>
      </c>
      <c r="I477" s="2">
        <v>6186.2</v>
      </c>
      <c r="J477" s="2">
        <v>3334.6</v>
      </c>
      <c r="K477" s="6">
        <f t="shared" si="338"/>
        <v>2851.6</v>
      </c>
      <c r="L477" s="10">
        <f t="shared" si="340"/>
        <v>0.5390385050596489</v>
      </c>
      <c r="M477" s="6">
        <f t="shared" si="341"/>
        <v>140870</v>
      </c>
      <c r="N477" s="20">
        <f aca="true" t="shared" si="342" ref="N477:N484">365*H477/A477</f>
        <v>58628.0998345284</v>
      </c>
    </row>
    <row r="478" spans="1:14" ht="15">
      <c r="A478" s="6">
        <v>1817</v>
      </c>
      <c r="B478" s="6" t="s">
        <v>592</v>
      </c>
      <c r="C478" s="2">
        <v>20634</v>
      </c>
      <c r="D478" s="2">
        <v>5911</v>
      </c>
      <c r="E478" s="65">
        <v>3.77</v>
      </c>
      <c r="F478" s="73">
        <v>559</v>
      </c>
      <c r="G478" s="6">
        <v>49.4</v>
      </c>
      <c r="H478" s="6">
        <f t="shared" si="339"/>
        <v>292004</v>
      </c>
      <c r="I478" s="2">
        <v>6192.7</v>
      </c>
      <c r="J478" s="2">
        <v>3345.6</v>
      </c>
      <c r="K478" s="6">
        <f t="shared" si="338"/>
        <v>2847.1</v>
      </c>
      <c r="L478" s="10">
        <f t="shared" si="340"/>
        <v>0.540249002858204</v>
      </c>
      <c r="M478" s="6">
        <f t="shared" si="341"/>
        <v>140647</v>
      </c>
      <c r="N478" s="20">
        <f t="shared" si="342"/>
        <v>58657.9306549257</v>
      </c>
    </row>
    <row r="479" spans="1:14" ht="15">
      <c r="A479" s="6">
        <v>1823</v>
      </c>
      <c r="B479" s="6" t="s">
        <v>594</v>
      </c>
      <c r="C479" s="2">
        <v>20713</v>
      </c>
      <c r="D479" s="2">
        <v>5937</v>
      </c>
      <c r="E479" s="73">
        <v>6.16</v>
      </c>
      <c r="F479" s="65">
        <v>8</v>
      </c>
      <c r="G479" s="6">
        <v>49.4</v>
      </c>
      <c r="H479" s="6">
        <f t="shared" si="339"/>
        <v>293288</v>
      </c>
      <c r="I479" s="2">
        <v>6205.2</v>
      </c>
      <c r="J479" s="2">
        <v>3363.4</v>
      </c>
      <c r="K479" s="6">
        <f t="shared" si="338"/>
        <v>2841.7999999999997</v>
      </c>
      <c r="L479" s="10">
        <f t="shared" si="340"/>
        <v>0.5420292657770902</v>
      </c>
      <c r="M479" s="6">
        <f t="shared" si="341"/>
        <v>140385</v>
      </c>
      <c r="N479" s="20">
        <f t="shared" si="342"/>
        <v>58721.952825013715</v>
      </c>
    </row>
    <row r="480" spans="1:14" ht="15">
      <c r="A480" s="6">
        <v>1832</v>
      </c>
      <c r="B480" s="6" t="s">
        <v>595</v>
      </c>
      <c r="C480" s="2">
        <v>20830</v>
      </c>
      <c r="D480" s="2">
        <v>5981</v>
      </c>
      <c r="E480" s="65">
        <v>4.99</v>
      </c>
      <c r="F480" s="65">
        <v>4</v>
      </c>
      <c r="G480" s="6">
        <v>49.4</v>
      </c>
      <c r="H480" s="6">
        <f t="shared" si="339"/>
        <v>295462</v>
      </c>
      <c r="I480" s="2">
        <v>6223.4</v>
      </c>
      <c r="J480" s="2">
        <v>3393.9</v>
      </c>
      <c r="K480" s="6">
        <f t="shared" si="338"/>
        <v>2829.4999999999995</v>
      </c>
      <c r="L480" s="10">
        <f t="shared" si="340"/>
        <v>0.5453449882700775</v>
      </c>
      <c r="M480" s="6">
        <f t="shared" si="341"/>
        <v>139778</v>
      </c>
      <c r="N480" s="20">
        <f t="shared" si="342"/>
        <v>58866.61026200873</v>
      </c>
    </row>
    <row r="481" spans="1:14" ht="15">
      <c r="A481" s="6">
        <v>1839</v>
      </c>
      <c r="B481" s="6" t="s">
        <v>597</v>
      </c>
      <c r="C481" s="2">
        <v>20921</v>
      </c>
      <c r="D481" s="2">
        <v>6020</v>
      </c>
      <c r="E481" s="65">
        <v>2.94</v>
      </c>
      <c r="F481" s="65">
        <v>548</v>
      </c>
      <c r="G481" s="6">
        <v>49.4</v>
      </c>
      <c r="H481" s="6">
        <f t="shared" si="339"/>
        <v>297388</v>
      </c>
      <c r="I481" s="2">
        <v>6236.5</v>
      </c>
      <c r="J481" s="2">
        <v>3421.8</v>
      </c>
      <c r="K481" s="6">
        <f aca="true" t="shared" si="343" ref="K481:K486">I481-J481</f>
        <v>2814.7</v>
      </c>
      <c r="L481" s="10">
        <f t="shared" si="340"/>
        <v>0.5486731339693739</v>
      </c>
      <c r="M481" s="6">
        <f t="shared" si="341"/>
        <v>139047</v>
      </c>
      <c r="N481" s="20">
        <f t="shared" si="342"/>
        <v>59024.806960304515</v>
      </c>
    </row>
    <row r="482" spans="1:14" ht="15">
      <c r="A482" s="14">
        <v>1843</v>
      </c>
      <c r="B482" s="6" t="s">
        <v>599</v>
      </c>
      <c r="C482" s="2">
        <v>20975</v>
      </c>
      <c r="D482" s="2">
        <v>6033</v>
      </c>
      <c r="E482" s="65">
        <v>1.3</v>
      </c>
      <c r="F482" s="65">
        <v>4</v>
      </c>
      <c r="G482" s="6">
        <v>49.4</v>
      </c>
      <c r="H482" s="6">
        <f t="shared" si="339"/>
        <v>298031</v>
      </c>
      <c r="I482" s="2">
        <v>6243.6</v>
      </c>
      <c r="J482" s="2">
        <v>3430.4</v>
      </c>
      <c r="K482" s="6">
        <f t="shared" si="343"/>
        <v>2813.2000000000003</v>
      </c>
      <c r="L482" s="10">
        <f aca="true" t="shared" si="344" ref="L482:L487">J482/I482</f>
        <v>0.54942661285156</v>
      </c>
      <c r="M482" s="6">
        <f aca="true" t="shared" si="345" ref="M482:M487">ROUNDUP(G482*K482,0)</f>
        <v>138973</v>
      </c>
      <c r="N482" s="20">
        <f t="shared" si="342"/>
        <v>59024.04503526858</v>
      </c>
    </row>
    <row r="483" spans="1:14" ht="15">
      <c r="A483" s="6">
        <v>1846</v>
      </c>
      <c r="B483" s="6" t="s">
        <v>598</v>
      </c>
      <c r="C483" s="2">
        <v>21015</v>
      </c>
      <c r="D483" s="2">
        <v>6044</v>
      </c>
      <c r="E483" s="65">
        <v>3.14</v>
      </c>
      <c r="F483" s="73">
        <v>344</v>
      </c>
      <c r="G483" s="6">
        <v>49.4</v>
      </c>
      <c r="H483" s="6">
        <f t="shared" si="339"/>
        <v>298574</v>
      </c>
      <c r="I483" s="2">
        <v>6249</v>
      </c>
      <c r="J483" s="2">
        <v>3436.9</v>
      </c>
      <c r="K483" s="6">
        <f t="shared" si="343"/>
        <v>2812.1</v>
      </c>
      <c r="L483" s="10">
        <f t="shared" si="344"/>
        <v>0.5499919987197952</v>
      </c>
      <c r="M483" s="6">
        <f t="shared" si="345"/>
        <v>138918</v>
      </c>
      <c r="N483" s="20">
        <f t="shared" si="342"/>
        <v>59035.48754062838</v>
      </c>
    </row>
    <row r="484" spans="1:14" ht="15">
      <c r="A484" s="2">
        <v>1857</v>
      </c>
      <c r="B484" s="2" t="s">
        <v>601</v>
      </c>
      <c r="C484" s="2">
        <v>21173</v>
      </c>
      <c r="D484" s="2">
        <v>6100</v>
      </c>
      <c r="E484" s="23">
        <v>4.77</v>
      </c>
      <c r="F484" s="2">
        <v>263</v>
      </c>
      <c r="G484" s="2">
        <v>49.4</v>
      </c>
      <c r="H484" s="6">
        <f t="shared" si="339"/>
        <v>301340</v>
      </c>
      <c r="I484" s="2">
        <v>6266.8</v>
      </c>
      <c r="J484" s="2">
        <v>3475.6</v>
      </c>
      <c r="K484" s="6">
        <f t="shared" si="343"/>
        <v>2791.2000000000003</v>
      </c>
      <c r="L484" s="10">
        <f t="shared" si="344"/>
        <v>0.554605221165507</v>
      </c>
      <c r="M484" s="6">
        <f t="shared" si="345"/>
        <v>137886</v>
      </c>
      <c r="N484" s="20">
        <f t="shared" si="342"/>
        <v>59229.456112008615</v>
      </c>
    </row>
    <row r="485" spans="1:14" ht="15">
      <c r="A485" s="14">
        <v>1873</v>
      </c>
      <c r="B485" s="2" t="s">
        <v>602</v>
      </c>
      <c r="C485" s="2">
        <v>21379</v>
      </c>
      <c r="D485" s="2">
        <v>6168</v>
      </c>
      <c r="E485" s="6">
        <v>4.2</v>
      </c>
      <c r="F485" s="2">
        <v>428</v>
      </c>
      <c r="G485" s="2">
        <v>49.4</v>
      </c>
      <c r="H485" s="6">
        <f aca="true" t="shared" si="346" ref="H485:H490">ROUNDUP(D485*G485,0)</f>
        <v>304700</v>
      </c>
      <c r="I485" s="2">
        <v>6281.3</v>
      </c>
      <c r="J485" s="2">
        <v>3496</v>
      </c>
      <c r="K485" s="6">
        <f t="shared" si="343"/>
        <v>2785.3</v>
      </c>
      <c r="L485" s="10">
        <f t="shared" si="344"/>
        <v>0.5565726839985353</v>
      </c>
      <c r="M485" s="6">
        <f t="shared" si="345"/>
        <v>137594</v>
      </c>
      <c r="N485" s="20">
        <f aca="true" t="shared" si="347" ref="N485:N490">365*H485/A485</f>
        <v>59378.27015483182</v>
      </c>
    </row>
    <row r="486" spans="1:14" ht="15">
      <c r="A486" s="2">
        <v>1877</v>
      </c>
      <c r="B486" s="2" t="s">
        <v>603</v>
      </c>
      <c r="C486" s="2">
        <v>21472</v>
      </c>
      <c r="D486" s="2">
        <v>6188</v>
      </c>
      <c r="E486" s="6">
        <v>3.4</v>
      </c>
      <c r="F486" s="23">
        <v>730</v>
      </c>
      <c r="G486" s="2">
        <v>49.4</v>
      </c>
      <c r="H486" s="6">
        <f t="shared" si="346"/>
        <v>305688</v>
      </c>
      <c r="I486" s="2">
        <v>6306.9</v>
      </c>
      <c r="J486" s="2">
        <v>3533.1</v>
      </c>
      <c r="K486" s="6">
        <f t="shared" si="343"/>
        <v>2773.7999999999997</v>
      </c>
      <c r="L486" s="10">
        <f t="shared" si="344"/>
        <v>0.5601959758359891</v>
      </c>
      <c r="M486" s="6">
        <f t="shared" si="345"/>
        <v>137026</v>
      </c>
      <c r="N486" s="20">
        <f t="shared" si="347"/>
        <v>59443.857218966434</v>
      </c>
    </row>
    <row r="487" spans="1:14" ht="15">
      <c r="A487" s="2">
        <v>1879</v>
      </c>
      <c r="B487" s="2" t="s">
        <v>605</v>
      </c>
      <c r="C487" s="2">
        <v>21505</v>
      </c>
      <c r="D487" s="2">
        <v>6201</v>
      </c>
      <c r="E487" s="23">
        <v>6.01</v>
      </c>
      <c r="F487" s="6">
        <v>168</v>
      </c>
      <c r="G487" s="2">
        <v>49.4</v>
      </c>
      <c r="H487" s="6">
        <f t="shared" si="346"/>
        <v>306330</v>
      </c>
      <c r="I487" s="2">
        <v>6311.3</v>
      </c>
      <c r="J487" s="2">
        <v>3541.8</v>
      </c>
      <c r="K487" s="6">
        <f aca="true" t="shared" si="348" ref="K487:K492">I487-J487</f>
        <v>2769.5</v>
      </c>
      <c r="L487" s="10">
        <f t="shared" si="344"/>
        <v>0.5611839082280988</v>
      </c>
      <c r="M487" s="6">
        <f t="shared" si="345"/>
        <v>136814</v>
      </c>
      <c r="N487" s="20">
        <f t="shared" si="347"/>
        <v>59505.2953698776</v>
      </c>
    </row>
    <row r="488" spans="1:14" ht="15">
      <c r="A488" s="2">
        <v>1891</v>
      </c>
      <c r="B488" s="2" t="s">
        <v>606</v>
      </c>
      <c r="C488" s="2">
        <v>21832</v>
      </c>
      <c r="D488" s="2">
        <v>6292</v>
      </c>
      <c r="E488" s="6">
        <v>0.47</v>
      </c>
      <c r="F488" s="6">
        <v>207</v>
      </c>
      <c r="G488" s="2">
        <v>49.4</v>
      </c>
      <c r="H488" s="6">
        <f t="shared" si="346"/>
        <v>310825</v>
      </c>
      <c r="I488" s="2">
        <v>6354.9</v>
      </c>
      <c r="J488" s="2">
        <v>3597.9</v>
      </c>
      <c r="K488" s="6">
        <f t="shared" si="348"/>
        <v>2756.9999999999995</v>
      </c>
      <c r="L488" s="10">
        <f aca="true" t="shared" si="349" ref="L488:L494">J488/I488</f>
        <v>0.5661615446348488</v>
      </c>
      <c r="M488" s="6">
        <f aca="true" t="shared" si="350" ref="M488:M494">ROUNDUP(G488*K488,0)</f>
        <v>136196</v>
      </c>
      <c r="N488" s="20">
        <f t="shared" si="347"/>
        <v>59995.30671602327</v>
      </c>
    </row>
    <row r="489" spans="1:14" ht="15">
      <c r="A489" s="14">
        <v>1893</v>
      </c>
      <c r="B489" s="2" t="s">
        <v>608</v>
      </c>
      <c r="C489" s="2">
        <v>21872</v>
      </c>
      <c r="D489" s="2">
        <v>6299</v>
      </c>
      <c r="E489" s="6">
        <v>4.43</v>
      </c>
      <c r="F489" s="6">
        <v>10</v>
      </c>
      <c r="G489" s="2">
        <v>49.4</v>
      </c>
      <c r="H489" s="6">
        <f t="shared" si="346"/>
        <v>311171</v>
      </c>
      <c r="I489" s="2">
        <v>6361.1</v>
      </c>
      <c r="J489" s="2">
        <v>3606.6</v>
      </c>
      <c r="K489" s="6">
        <f t="shared" si="348"/>
        <v>2754.5000000000005</v>
      </c>
      <c r="L489" s="10">
        <f t="shared" si="349"/>
        <v>0.5669774095675276</v>
      </c>
      <c r="M489" s="6">
        <f t="shared" si="350"/>
        <v>136073</v>
      </c>
      <c r="N489" s="20">
        <f t="shared" si="347"/>
        <v>59998.63444268357</v>
      </c>
    </row>
    <row r="490" spans="1:14" ht="15">
      <c r="A490" s="2">
        <v>1897</v>
      </c>
      <c r="B490" s="2" t="s">
        <v>607</v>
      </c>
      <c r="C490" s="2">
        <v>21926</v>
      </c>
      <c r="D490" s="2">
        <v>6322</v>
      </c>
      <c r="E490" s="6">
        <v>2.14</v>
      </c>
      <c r="F490" s="67">
        <v>818</v>
      </c>
      <c r="G490" s="2">
        <v>49.4</v>
      </c>
      <c r="H490" s="6">
        <f t="shared" si="346"/>
        <v>312307</v>
      </c>
      <c r="I490" s="2">
        <v>6367.4</v>
      </c>
      <c r="J490" s="2">
        <v>3615.3</v>
      </c>
      <c r="K490" s="6">
        <f t="shared" si="348"/>
        <v>2752.0999999999995</v>
      </c>
      <c r="L490" s="10">
        <f t="shared" si="349"/>
        <v>0.5677827684769294</v>
      </c>
      <c r="M490" s="6">
        <f t="shared" si="350"/>
        <v>135954</v>
      </c>
      <c r="N490" s="20">
        <f t="shared" si="347"/>
        <v>60090.69847127043</v>
      </c>
    </row>
    <row r="491" spans="1:14" ht="15">
      <c r="A491" s="2">
        <v>1903</v>
      </c>
      <c r="B491" s="2" t="s">
        <v>610</v>
      </c>
      <c r="C491" s="2">
        <v>22051</v>
      </c>
      <c r="D491" s="2">
        <v>6370</v>
      </c>
      <c r="E491" s="67">
        <v>5.79</v>
      </c>
      <c r="F491" s="6">
        <v>344</v>
      </c>
      <c r="G491" s="2">
        <v>49.4</v>
      </c>
      <c r="H491" s="6">
        <f aca="true" t="shared" si="351" ref="H491:H496">ROUNDUP(D491*G491,0)</f>
        <v>314678</v>
      </c>
      <c r="I491" s="2">
        <v>6386.6</v>
      </c>
      <c r="J491" s="2">
        <v>3645.5</v>
      </c>
      <c r="K491" s="6">
        <f t="shared" si="348"/>
        <v>2741.1000000000004</v>
      </c>
      <c r="L491" s="10">
        <f t="shared" si="349"/>
        <v>0.5708044969154166</v>
      </c>
      <c r="M491" s="6">
        <f t="shared" si="350"/>
        <v>135411</v>
      </c>
      <c r="N491" s="20">
        <f aca="true" t="shared" si="352" ref="N491:N496">365*H491/A491</f>
        <v>60356.00105097215</v>
      </c>
    </row>
    <row r="492" spans="1:14" ht="15">
      <c r="A492" s="14">
        <v>1922</v>
      </c>
      <c r="B492" s="2" t="s">
        <v>611</v>
      </c>
      <c r="C492" s="2">
        <v>22335</v>
      </c>
      <c r="D492" s="2">
        <v>6453</v>
      </c>
      <c r="E492" s="6">
        <v>4.9</v>
      </c>
      <c r="F492" s="6">
        <v>10</v>
      </c>
      <c r="G492" s="2">
        <v>49.4</v>
      </c>
      <c r="H492" s="6">
        <f t="shared" si="351"/>
        <v>318779</v>
      </c>
      <c r="I492" s="2">
        <v>6432.7</v>
      </c>
      <c r="J492" s="2">
        <v>3694.3</v>
      </c>
      <c r="K492" s="6">
        <f t="shared" si="348"/>
        <v>2738.3999999999996</v>
      </c>
      <c r="L492" s="10">
        <f t="shared" si="349"/>
        <v>0.5743000606277302</v>
      </c>
      <c r="M492" s="6">
        <f t="shared" si="350"/>
        <v>135277</v>
      </c>
      <c r="N492" s="20">
        <f t="shared" si="352"/>
        <v>60538.15556711759</v>
      </c>
    </row>
    <row r="493" spans="1:14" ht="15">
      <c r="A493" s="14">
        <v>1966</v>
      </c>
      <c r="B493" s="2" t="s">
        <v>613</v>
      </c>
      <c r="C493" s="2">
        <v>22735</v>
      </c>
      <c r="D493" s="2">
        <v>6601</v>
      </c>
      <c r="E493" s="6">
        <v>4.02</v>
      </c>
      <c r="F493" s="6">
        <v>550</v>
      </c>
      <c r="G493" s="2">
        <v>49.4</v>
      </c>
      <c r="H493" s="6">
        <f t="shared" si="351"/>
        <v>326090</v>
      </c>
      <c r="I493" s="2">
        <v>6505.8</v>
      </c>
      <c r="J493" s="2">
        <v>3771.9</v>
      </c>
      <c r="K493" s="6">
        <f aca="true" t="shared" si="353" ref="K493:K499">I493-J493</f>
        <v>2733.9</v>
      </c>
      <c r="L493" s="10">
        <f t="shared" si="349"/>
        <v>0.5797749700267454</v>
      </c>
      <c r="M493" s="6">
        <f t="shared" si="350"/>
        <v>135055</v>
      </c>
      <c r="N493" s="20">
        <f t="shared" si="352"/>
        <v>60540.615462868765</v>
      </c>
    </row>
    <row r="494" spans="1:14" ht="15">
      <c r="A494" s="2">
        <v>1979</v>
      </c>
      <c r="B494" s="2" t="s">
        <v>612</v>
      </c>
      <c r="C494" s="2">
        <v>22902</v>
      </c>
      <c r="D494" s="2">
        <v>6632</v>
      </c>
      <c r="E494" s="23">
        <v>3.66</v>
      </c>
      <c r="F494" s="23">
        <v>812</v>
      </c>
      <c r="G494" s="2">
        <v>49.4</v>
      </c>
      <c r="H494" s="6">
        <f t="shared" si="351"/>
        <v>327621</v>
      </c>
      <c r="I494" s="2">
        <v>6536.4</v>
      </c>
      <c r="J494" s="2">
        <v>3804.5</v>
      </c>
      <c r="K494" s="6">
        <f t="shared" si="353"/>
        <v>2731.8999999999996</v>
      </c>
      <c r="L494" s="10">
        <f t="shared" si="349"/>
        <v>0.5820482222630194</v>
      </c>
      <c r="M494" s="6">
        <f t="shared" si="350"/>
        <v>134956</v>
      </c>
      <c r="N494" s="20">
        <f t="shared" si="352"/>
        <v>60425.29813036887</v>
      </c>
    </row>
    <row r="495" spans="1:14" ht="15">
      <c r="A495" s="2">
        <v>1991</v>
      </c>
      <c r="B495" s="2" t="s">
        <v>616</v>
      </c>
      <c r="C495" s="2">
        <v>23063</v>
      </c>
      <c r="D495" s="2">
        <v>6679</v>
      </c>
      <c r="E495" s="6">
        <v>0.64</v>
      </c>
      <c r="F495" s="6">
        <v>253</v>
      </c>
      <c r="G495" s="2">
        <v>49.4</v>
      </c>
      <c r="H495" s="6">
        <f t="shared" si="351"/>
        <v>329943</v>
      </c>
      <c r="I495" s="2">
        <v>6567.4</v>
      </c>
      <c r="J495" s="2">
        <v>3834.3</v>
      </c>
      <c r="K495" s="6">
        <f t="shared" si="353"/>
        <v>2733.0999999999995</v>
      </c>
      <c r="L495" s="10">
        <f aca="true" t="shared" si="354" ref="L495:L500">J495/I495</f>
        <v>0.5838383530773213</v>
      </c>
      <c r="M495" s="6">
        <f aca="true" t="shared" si="355" ref="M495:M500">ROUNDUP(G495*K495,0)</f>
        <v>135016</v>
      </c>
      <c r="N495" s="20">
        <f t="shared" si="352"/>
        <v>60486.788046207934</v>
      </c>
    </row>
    <row r="496" spans="1:14" ht="15">
      <c r="A496" s="14">
        <v>1996</v>
      </c>
      <c r="B496" s="2" t="s">
        <v>618</v>
      </c>
      <c r="C496" s="2">
        <v>23104</v>
      </c>
      <c r="D496" s="2">
        <v>6687</v>
      </c>
      <c r="E496" s="6">
        <v>0.3</v>
      </c>
      <c r="F496" s="6">
        <v>36</v>
      </c>
      <c r="G496" s="2">
        <v>49.4</v>
      </c>
      <c r="H496" s="6">
        <f t="shared" si="351"/>
        <v>330338</v>
      </c>
      <c r="I496" s="2">
        <v>6574.5</v>
      </c>
      <c r="J496" s="2">
        <v>3838.3</v>
      </c>
      <c r="K496" s="6">
        <f t="shared" si="353"/>
        <v>2736.2</v>
      </c>
      <c r="L496" s="10">
        <f t="shared" si="354"/>
        <v>0.5838162597916191</v>
      </c>
      <c r="M496" s="6">
        <f t="shared" si="355"/>
        <v>135169</v>
      </c>
      <c r="N496" s="20">
        <f t="shared" si="352"/>
        <v>60407.5</v>
      </c>
    </row>
    <row r="497" spans="1:14" ht="15">
      <c r="A497" s="2">
        <v>2008</v>
      </c>
      <c r="B497" s="2" t="s">
        <v>619</v>
      </c>
      <c r="C497" s="2">
        <v>23358</v>
      </c>
      <c r="D497" s="2">
        <v>6741</v>
      </c>
      <c r="E497" s="6">
        <v>3.08</v>
      </c>
      <c r="F497" s="6">
        <v>10</v>
      </c>
      <c r="G497" s="2">
        <v>49.4</v>
      </c>
      <c r="H497" s="6">
        <f aca="true" t="shared" si="356" ref="H497:H503">ROUNDUP(D497*G497,0)</f>
        <v>333006</v>
      </c>
      <c r="I497" s="2">
        <v>6628.3</v>
      </c>
      <c r="J497" s="2">
        <v>3870.7</v>
      </c>
      <c r="K497" s="6">
        <f t="shared" si="353"/>
        <v>2757.6000000000004</v>
      </c>
      <c r="L497" s="10">
        <f t="shared" si="354"/>
        <v>0.5839657227343361</v>
      </c>
      <c r="M497" s="6">
        <f t="shared" si="355"/>
        <v>136226</v>
      </c>
      <c r="N497" s="20">
        <f aca="true" t="shared" si="357" ref="N497:N503">365*H497/A497</f>
        <v>60531.46912350597</v>
      </c>
    </row>
    <row r="498" spans="1:14" ht="15">
      <c r="A498" s="14">
        <v>2027</v>
      </c>
      <c r="B498" s="2" t="s">
        <v>622</v>
      </c>
      <c r="C498" s="2">
        <v>23412</v>
      </c>
      <c r="D498" s="2">
        <v>6760</v>
      </c>
      <c r="E498" s="6">
        <v>2.7</v>
      </c>
      <c r="F498" s="6">
        <v>7</v>
      </c>
      <c r="G498" s="2">
        <v>49.4</v>
      </c>
      <c r="H498" s="6">
        <f t="shared" si="356"/>
        <v>333944</v>
      </c>
      <c r="I498" s="2">
        <v>6643.2</v>
      </c>
      <c r="J498" s="2">
        <v>3882.8</v>
      </c>
      <c r="K498" s="6">
        <f t="shared" si="353"/>
        <v>2760.3999999999996</v>
      </c>
      <c r="L498" s="10">
        <f t="shared" si="354"/>
        <v>0.5844773603082852</v>
      </c>
      <c r="M498" s="6">
        <f t="shared" si="355"/>
        <v>136364</v>
      </c>
      <c r="N498" s="20">
        <f t="shared" si="357"/>
        <v>60132.984706462754</v>
      </c>
    </row>
    <row r="499" spans="1:14" ht="15">
      <c r="A499" s="2">
        <v>2035</v>
      </c>
      <c r="B499" s="2" t="s">
        <v>621</v>
      </c>
      <c r="C499" s="2">
        <v>23484</v>
      </c>
      <c r="D499" s="2">
        <v>6783</v>
      </c>
      <c r="E499" s="6">
        <v>0.02</v>
      </c>
      <c r="F499" s="6">
        <v>3</v>
      </c>
      <c r="G499" s="2">
        <v>49.4</v>
      </c>
      <c r="H499" s="6">
        <f t="shared" si="356"/>
        <v>335081</v>
      </c>
      <c r="I499" s="2">
        <v>6663.1</v>
      </c>
      <c r="J499" s="2">
        <v>3899</v>
      </c>
      <c r="K499" s="6">
        <f t="shared" si="353"/>
        <v>2764.1000000000004</v>
      </c>
      <c r="L499" s="10">
        <f t="shared" si="354"/>
        <v>0.5851630622382975</v>
      </c>
      <c r="M499" s="6">
        <f t="shared" si="355"/>
        <v>136547</v>
      </c>
      <c r="N499" s="20">
        <f t="shared" si="357"/>
        <v>60100.523341523345</v>
      </c>
    </row>
    <row r="500" spans="1:14" ht="15">
      <c r="A500" s="2">
        <v>2042</v>
      </c>
      <c r="B500" s="2" t="s">
        <v>624</v>
      </c>
      <c r="C500" s="2">
        <v>23548</v>
      </c>
      <c r="D500" s="2">
        <v>6796</v>
      </c>
      <c r="E500" s="6">
        <v>0.5</v>
      </c>
      <c r="F500" s="6">
        <v>22</v>
      </c>
      <c r="G500" s="2">
        <v>49.4</v>
      </c>
      <c r="H500" s="6">
        <f t="shared" si="356"/>
        <v>335723</v>
      </c>
      <c r="I500" s="2">
        <v>6681.3</v>
      </c>
      <c r="J500" s="2">
        <v>3906.3</v>
      </c>
      <c r="K500" s="6">
        <f aca="true" t="shared" si="358" ref="K500:K505">I500-J500</f>
        <v>2775</v>
      </c>
      <c r="L500" s="10">
        <f t="shared" si="354"/>
        <v>0.5846616676395312</v>
      </c>
      <c r="M500" s="6">
        <f t="shared" si="355"/>
        <v>137085</v>
      </c>
      <c r="N500" s="20">
        <f t="shared" si="357"/>
        <v>60009.25318315377</v>
      </c>
    </row>
    <row r="501" spans="1:14" ht="15">
      <c r="A501" s="2">
        <v>2056</v>
      </c>
      <c r="B501" s="2" t="s">
        <v>625</v>
      </c>
      <c r="C501" s="2">
        <v>23665</v>
      </c>
      <c r="D501" s="2">
        <v>6817</v>
      </c>
      <c r="E501" s="23">
        <v>2.01</v>
      </c>
      <c r="F501" s="23">
        <v>669</v>
      </c>
      <c r="G501" s="2">
        <v>49.4</v>
      </c>
      <c r="H501" s="6">
        <f t="shared" si="356"/>
        <v>336760</v>
      </c>
      <c r="I501" s="2">
        <v>6714.2</v>
      </c>
      <c r="J501" s="2">
        <v>3920.8</v>
      </c>
      <c r="K501" s="6">
        <f t="shared" si="358"/>
        <v>2793.3999999999996</v>
      </c>
      <c r="L501" s="10">
        <f aca="true" t="shared" si="359" ref="L501:L507">J501/I501</f>
        <v>0.5839563909326503</v>
      </c>
      <c r="M501" s="6">
        <f aca="true" t="shared" si="360" ref="M501:M507">ROUNDUP(G501*K501,0)</f>
        <v>137994</v>
      </c>
      <c r="N501" s="20">
        <f t="shared" si="357"/>
        <v>59784.72762645914</v>
      </c>
    </row>
    <row r="502" spans="1:14" ht="15">
      <c r="A502" s="14">
        <v>2057</v>
      </c>
      <c r="B502" s="2" t="s">
        <v>626</v>
      </c>
      <c r="C502" s="2">
        <v>23674</v>
      </c>
      <c r="D502" s="2">
        <v>6818</v>
      </c>
      <c r="E502" s="6">
        <v>0.2</v>
      </c>
      <c r="F502" s="6">
        <v>40</v>
      </c>
      <c r="G502" s="2">
        <v>49.4</v>
      </c>
      <c r="H502" s="6">
        <f t="shared" si="356"/>
        <v>336810</v>
      </c>
      <c r="I502" s="2">
        <v>6716.5</v>
      </c>
      <c r="J502" s="2">
        <v>3922</v>
      </c>
      <c r="K502" s="6">
        <f t="shared" si="358"/>
        <v>2794.5</v>
      </c>
      <c r="L502" s="10">
        <f t="shared" si="359"/>
        <v>0.5839350852378471</v>
      </c>
      <c r="M502" s="6">
        <f t="shared" si="360"/>
        <v>138049</v>
      </c>
      <c r="N502" s="20">
        <f t="shared" si="357"/>
        <v>59764.53573164803</v>
      </c>
    </row>
    <row r="503" spans="1:14" ht="15">
      <c r="A503" s="2">
        <v>2062</v>
      </c>
      <c r="B503" s="2" t="s">
        <v>627</v>
      </c>
      <c r="C503" s="2">
        <v>23711</v>
      </c>
      <c r="D503" s="2">
        <v>6824</v>
      </c>
      <c r="E503" s="6">
        <v>0.12</v>
      </c>
      <c r="F503" s="6">
        <v>73</v>
      </c>
      <c r="G503" s="2">
        <v>49.4</v>
      </c>
      <c r="H503" s="6">
        <f t="shared" si="356"/>
        <v>337106</v>
      </c>
      <c r="I503" s="2">
        <v>6724.6</v>
      </c>
      <c r="J503" s="2">
        <v>3926.4</v>
      </c>
      <c r="K503" s="6">
        <f t="shared" si="358"/>
        <v>2798.2000000000003</v>
      </c>
      <c r="L503" s="10">
        <f t="shared" si="359"/>
        <v>0.58388603039586</v>
      </c>
      <c r="M503" s="6">
        <f t="shared" si="360"/>
        <v>138232</v>
      </c>
      <c r="N503" s="20">
        <f t="shared" si="357"/>
        <v>59672.01260911736</v>
      </c>
    </row>
    <row r="504" spans="1:14" ht="15">
      <c r="A504" s="2">
        <v>2070</v>
      </c>
      <c r="B504" s="2" t="s">
        <v>629</v>
      </c>
      <c r="C504" s="2">
        <v>23769</v>
      </c>
      <c r="D504" s="2">
        <v>6828</v>
      </c>
      <c r="E504" s="6">
        <v>0.14</v>
      </c>
      <c r="F504" s="6">
        <v>77</v>
      </c>
      <c r="G504" s="2">
        <v>49.4</v>
      </c>
      <c r="H504" s="6">
        <f aca="true" t="shared" si="361" ref="H504:H509">ROUNDUP(D504*G504,0)</f>
        <v>337304</v>
      </c>
      <c r="I504" s="2">
        <v>6740</v>
      </c>
      <c r="J504" s="2">
        <v>3928.9</v>
      </c>
      <c r="K504" s="6">
        <f t="shared" si="358"/>
        <v>2811.1</v>
      </c>
      <c r="L504" s="10">
        <f t="shared" si="359"/>
        <v>0.5829228486646885</v>
      </c>
      <c r="M504" s="6">
        <f t="shared" si="360"/>
        <v>138869</v>
      </c>
      <c r="N504" s="20">
        <f aca="true" t="shared" si="362" ref="N504:N509">365*H504/A504</f>
        <v>59476.30917874396</v>
      </c>
    </row>
    <row r="505" spans="1:14" ht="15">
      <c r="A505" s="2">
        <v>2079</v>
      </c>
      <c r="B505" s="2" t="s">
        <v>630</v>
      </c>
      <c r="C505" s="2">
        <v>23829</v>
      </c>
      <c r="D505" s="2">
        <v>6831</v>
      </c>
      <c r="E505" s="23">
        <v>0.4</v>
      </c>
      <c r="F505" s="23">
        <v>499</v>
      </c>
      <c r="G505" s="2">
        <v>49.4</v>
      </c>
      <c r="H505" s="6">
        <f t="shared" si="361"/>
        <v>337452</v>
      </c>
      <c r="I505" s="2">
        <v>6760.2</v>
      </c>
      <c r="J505" s="2">
        <v>3929.9</v>
      </c>
      <c r="K505" s="6">
        <f t="shared" si="358"/>
        <v>2830.2999999999997</v>
      </c>
      <c r="L505" s="10">
        <f t="shared" si="359"/>
        <v>0.581328954764652</v>
      </c>
      <c r="M505" s="6">
        <f t="shared" si="360"/>
        <v>139817</v>
      </c>
      <c r="N505" s="20">
        <f t="shared" si="362"/>
        <v>59244.819624819625</v>
      </c>
    </row>
    <row r="506" spans="1:14" ht="15">
      <c r="A506" s="14">
        <v>2088</v>
      </c>
      <c r="B506" s="2" t="s">
        <v>632</v>
      </c>
      <c r="C506" s="2">
        <v>23896</v>
      </c>
      <c r="D506" s="2">
        <v>6842</v>
      </c>
      <c r="E506" s="6">
        <v>0.3</v>
      </c>
      <c r="F506" s="6">
        <v>12</v>
      </c>
      <c r="G506" s="2">
        <v>49.4</v>
      </c>
      <c r="H506" s="6">
        <f t="shared" si="361"/>
        <v>337995</v>
      </c>
      <c r="I506" s="2">
        <v>6792</v>
      </c>
      <c r="J506" s="2">
        <v>3937</v>
      </c>
      <c r="K506" s="6">
        <f>I506-J506</f>
        <v>2855</v>
      </c>
      <c r="L506" s="10">
        <f t="shared" si="359"/>
        <v>0.5796525323910483</v>
      </c>
      <c r="M506" s="6">
        <f t="shared" si="360"/>
        <v>141037</v>
      </c>
      <c r="N506" s="20">
        <f t="shared" si="362"/>
        <v>59084.375</v>
      </c>
    </row>
    <row r="507" spans="1:14" ht="15">
      <c r="A507" s="2">
        <v>2091</v>
      </c>
      <c r="B507" s="2" t="s">
        <v>631</v>
      </c>
      <c r="C507" s="2">
        <v>23919</v>
      </c>
      <c r="D507" s="2">
        <v>6846</v>
      </c>
      <c r="E507" s="6">
        <v>1.34</v>
      </c>
      <c r="F507" s="23">
        <v>608</v>
      </c>
      <c r="G507" s="2">
        <v>49.4</v>
      </c>
      <c r="H507" s="6">
        <f t="shared" si="361"/>
        <v>338193</v>
      </c>
      <c r="I507" s="2">
        <v>6803.5</v>
      </c>
      <c r="J507" s="2">
        <v>3939.7</v>
      </c>
      <c r="K507" s="6">
        <f>I507-J507</f>
        <v>2863.8</v>
      </c>
      <c r="L507" s="10">
        <f t="shared" si="359"/>
        <v>0.5790695965311972</v>
      </c>
      <c r="M507" s="6">
        <f t="shared" si="360"/>
        <v>141472</v>
      </c>
      <c r="N507" s="20">
        <f t="shared" si="362"/>
        <v>59034.167862266855</v>
      </c>
    </row>
    <row r="508" spans="1:14" ht="15">
      <c r="A508" s="2">
        <v>2105</v>
      </c>
      <c r="B508" s="2" t="s">
        <v>638</v>
      </c>
      <c r="C508" s="2">
        <v>24020</v>
      </c>
      <c r="D508" s="2">
        <v>6862</v>
      </c>
      <c r="E508" s="23">
        <v>1.74</v>
      </c>
      <c r="F508" s="6">
        <v>171</v>
      </c>
      <c r="G508" s="2">
        <v>49.4</v>
      </c>
      <c r="H508" s="6">
        <f t="shared" si="361"/>
        <v>338983</v>
      </c>
      <c r="I508" s="2">
        <v>6861.1</v>
      </c>
      <c r="J508" s="2">
        <v>3949.1</v>
      </c>
      <c r="K508" s="6">
        <f>I508-J508</f>
        <v>2912.0000000000005</v>
      </c>
      <c r="L508" s="10">
        <f aca="true" t="shared" si="363" ref="L508:L514">J508/I508</f>
        <v>0.5755782600457652</v>
      </c>
      <c r="M508" s="6">
        <f aca="true" t="shared" si="364" ref="M508:M514">ROUNDUP(G508*K508,0)</f>
        <v>143853</v>
      </c>
      <c r="N508" s="20">
        <f t="shared" si="362"/>
        <v>58778.52494061758</v>
      </c>
    </row>
    <row r="509" spans="1:14" ht="15">
      <c r="A509" s="2">
        <v>2111</v>
      </c>
      <c r="B509" s="2" t="s">
        <v>639</v>
      </c>
      <c r="C509" s="2">
        <v>24070</v>
      </c>
      <c r="D509" s="2">
        <v>6874</v>
      </c>
      <c r="E509" s="6">
        <v>0.51</v>
      </c>
      <c r="F509" s="6">
        <v>137</v>
      </c>
      <c r="G509" s="2">
        <v>49.4</v>
      </c>
      <c r="H509" s="6">
        <f t="shared" si="361"/>
        <v>339576</v>
      </c>
      <c r="I509" s="2">
        <v>6883.6</v>
      </c>
      <c r="J509" s="2">
        <v>3958.4</v>
      </c>
      <c r="K509" s="6">
        <f>I509-J509</f>
        <v>2925.2000000000003</v>
      </c>
      <c r="L509" s="10">
        <f t="shared" si="363"/>
        <v>0.5750479400313789</v>
      </c>
      <c r="M509" s="6">
        <f t="shared" si="364"/>
        <v>144505</v>
      </c>
      <c r="N509" s="20">
        <f t="shared" si="362"/>
        <v>58713.993368072006</v>
      </c>
    </row>
    <row r="510" spans="1:14" ht="15">
      <c r="A510" s="14">
        <v>2119</v>
      </c>
      <c r="B510" s="2" t="s">
        <v>640</v>
      </c>
      <c r="C510" s="2">
        <v>24134</v>
      </c>
      <c r="D510" s="2">
        <v>6879.6</v>
      </c>
      <c r="E510" s="6">
        <v>1.01</v>
      </c>
      <c r="F510" s="6">
        <v>55</v>
      </c>
      <c r="G510" s="2">
        <v>49.4</v>
      </c>
      <c r="H510" s="6">
        <f aca="true" t="shared" si="365" ref="H510:H515">ROUNDUP(D510*G510,0)</f>
        <v>339853</v>
      </c>
      <c r="I510" s="2">
        <v>6883.6</v>
      </c>
      <c r="J510" s="2">
        <v>3961.2</v>
      </c>
      <c r="K510" s="6">
        <v>2956.6</v>
      </c>
      <c r="L510" s="10">
        <f t="shared" si="363"/>
        <v>0.575454703933988</v>
      </c>
      <c r="M510" s="6">
        <f t="shared" si="364"/>
        <v>146057</v>
      </c>
      <c r="N510" s="20">
        <f aca="true" t="shared" si="366" ref="N510:N515">365*H510/A510</f>
        <v>58540.04011326097</v>
      </c>
    </row>
    <row r="511" spans="1:14" ht="15">
      <c r="A511" s="2">
        <v>2121</v>
      </c>
      <c r="B511" s="2" t="s">
        <v>641</v>
      </c>
      <c r="C511" s="2">
        <v>24150</v>
      </c>
      <c r="D511" s="2">
        <v>6881</v>
      </c>
      <c r="E511" s="6">
        <v>1.49</v>
      </c>
      <c r="F511" s="6">
        <v>298</v>
      </c>
      <c r="G511" s="2">
        <v>49.4</v>
      </c>
      <c r="H511" s="6">
        <f t="shared" si="365"/>
        <v>339922</v>
      </c>
      <c r="I511" s="2">
        <v>6926.4</v>
      </c>
      <c r="J511" s="2">
        <v>3961.9</v>
      </c>
      <c r="K511" s="6">
        <f aca="true" t="shared" si="367" ref="K511:K516">I511-J511</f>
        <v>2964.4999999999995</v>
      </c>
      <c r="L511" s="10">
        <f t="shared" si="363"/>
        <v>0.5719998844998846</v>
      </c>
      <c r="M511" s="6">
        <f t="shared" si="364"/>
        <v>146447</v>
      </c>
      <c r="N511" s="20">
        <f t="shared" si="366"/>
        <v>58496.71381423857</v>
      </c>
    </row>
    <row r="512" spans="1:14" ht="15">
      <c r="A512" s="2">
        <v>2123</v>
      </c>
      <c r="B512" s="2" t="s">
        <v>642</v>
      </c>
      <c r="C512" s="2">
        <v>24166</v>
      </c>
      <c r="D512" s="2">
        <v>6884</v>
      </c>
      <c r="E512" s="6">
        <v>2.96</v>
      </c>
      <c r="F512" s="6">
        <v>91</v>
      </c>
      <c r="G512" s="2">
        <v>49.4</v>
      </c>
      <c r="H512" s="6">
        <f t="shared" si="365"/>
        <v>340070</v>
      </c>
      <c r="I512" s="2">
        <v>6934.3</v>
      </c>
      <c r="J512" s="2">
        <v>3964.5</v>
      </c>
      <c r="K512" s="6">
        <f t="shared" si="367"/>
        <v>2969.8</v>
      </c>
      <c r="L512" s="10">
        <f t="shared" si="363"/>
        <v>0.5717231732114272</v>
      </c>
      <c r="M512" s="6">
        <f t="shared" si="364"/>
        <v>146709</v>
      </c>
      <c r="N512" s="20">
        <f t="shared" si="366"/>
        <v>58467.05134243995</v>
      </c>
    </row>
    <row r="513" spans="1:14" ht="15">
      <c r="A513" s="2">
        <v>2124</v>
      </c>
      <c r="B513" s="2" t="s">
        <v>643</v>
      </c>
      <c r="C513" s="2">
        <v>24174</v>
      </c>
      <c r="D513" s="2">
        <v>6887</v>
      </c>
      <c r="E513" s="2">
        <v>1.93</v>
      </c>
      <c r="F513" s="23">
        <v>797</v>
      </c>
      <c r="G513" s="2">
        <v>49.4</v>
      </c>
      <c r="H513" s="6">
        <f t="shared" si="365"/>
        <v>340218</v>
      </c>
      <c r="I513" s="2">
        <v>6937.8</v>
      </c>
      <c r="J513" s="2">
        <v>3966.3</v>
      </c>
      <c r="K513" s="6">
        <f t="shared" si="367"/>
        <v>2971.5</v>
      </c>
      <c r="L513" s="10">
        <f t="shared" si="363"/>
        <v>0.571694197007697</v>
      </c>
      <c r="M513" s="6">
        <f t="shared" si="364"/>
        <v>146793</v>
      </c>
      <c r="N513" s="20">
        <f t="shared" si="366"/>
        <v>58464.957627118645</v>
      </c>
    </row>
    <row r="514" spans="1:88" s="94" customFormat="1" ht="15">
      <c r="A514" s="2">
        <v>2126</v>
      </c>
      <c r="B514" s="2" t="s">
        <v>646</v>
      </c>
      <c r="C514" s="2">
        <v>24192</v>
      </c>
      <c r="D514" s="2">
        <v>6892</v>
      </c>
      <c r="E514" s="2">
        <v>1.11</v>
      </c>
      <c r="F514" s="6">
        <v>536</v>
      </c>
      <c r="G514" s="2">
        <v>49.4</v>
      </c>
      <c r="H514" s="6">
        <f t="shared" si="365"/>
        <v>340465</v>
      </c>
      <c r="I514" s="2">
        <v>6946.2</v>
      </c>
      <c r="J514" s="2">
        <v>3969.6</v>
      </c>
      <c r="K514" s="6">
        <f t="shared" si="367"/>
        <v>2976.6</v>
      </c>
      <c r="L514" s="10">
        <f t="shared" si="363"/>
        <v>0.5714779303792001</v>
      </c>
      <c r="M514" s="6">
        <f t="shared" si="364"/>
        <v>147045</v>
      </c>
      <c r="N514" s="20">
        <f t="shared" si="366"/>
        <v>58452.36359360301</v>
      </c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</row>
    <row r="515" spans="1:14" s="4" customFormat="1" ht="15">
      <c r="A515" s="2">
        <v>2132</v>
      </c>
      <c r="B515" s="2" t="s">
        <v>647</v>
      </c>
      <c r="C515" s="2">
        <v>24251</v>
      </c>
      <c r="D515" s="2">
        <v>6902</v>
      </c>
      <c r="E515" s="2">
        <v>0.25</v>
      </c>
      <c r="F515" s="6">
        <v>2</v>
      </c>
      <c r="G515" s="2">
        <v>49.4</v>
      </c>
      <c r="H515" s="6">
        <f t="shared" si="365"/>
        <v>340959</v>
      </c>
      <c r="I515" s="2">
        <v>6970.2</v>
      </c>
      <c r="J515" s="2">
        <v>3976.5</v>
      </c>
      <c r="K515" s="6">
        <f t="shared" si="367"/>
        <v>2993.7</v>
      </c>
      <c r="L515" s="10">
        <f aca="true" t="shared" si="368" ref="L515:L520">J515/I515</f>
        <v>0.5705001291211156</v>
      </c>
      <c r="M515" s="6">
        <f aca="true" t="shared" si="369" ref="M515:M523">ROUNDUP(G515*K515,0)</f>
        <v>147889</v>
      </c>
      <c r="N515" s="20">
        <f t="shared" si="366"/>
        <v>58372.43667917448</v>
      </c>
    </row>
    <row r="516" spans="1:14" s="4" customFormat="1" ht="15">
      <c r="A516" s="2">
        <v>2139</v>
      </c>
      <c r="B516" s="2" t="s">
        <v>648</v>
      </c>
      <c r="C516" s="2">
        <v>24312</v>
      </c>
      <c r="D516" s="2">
        <v>6910</v>
      </c>
      <c r="E516" s="23">
        <v>3.47</v>
      </c>
      <c r="F516" s="6">
        <v>687</v>
      </c>
      <c r="G516" s="2">
        <v>49.4</v>
      </c>
      <c r="H516" s="6">
        <f aca="true" t="shared" si="370" ref="H516:H523">ROUNDUP(D516*G516,0)</f>
        <v>341354</v>
      </c>
      <c r="I516" s="2">
        <v>6996.4</v>
      </c>
      <c r="J516" s="2">
        <v>3981.9</v>
      </c>
      <c r="K516" s="6">
        <f t="shared" si="367"/>
        <v>3014.4999999999995</v>
      </c>
      <c r="L516" s="10">
        <f t="shared" si="368"/>
        <v>0.5691355554285061</v>
      </c>
      <c r="M516" s="6">
        <f t="shared" si="369"/>
        <v>148917</v>
      </c>
      <c r="N516" s="20">
        <f aca="true" t="shared" si="371" ref="N516:N523">365*H516/A516</f>
        <v>58248.81252921926</v>
      </c>
    </row>
    <row r="517" spans="1:14" s="4" customFormat="1" ht="15">
      <c r="A517" s="14">
        <v>2148</v>
      </c>
      <c r="B517" s="2" t="s">
        <v>651</v>
      </c>
      <c r="C517" s="2">
        <v>24401</v>
      </c>
      <c r="D517" s="2">
        <v>6931</v>
      </c>
      <c r="E517" s="6">
        <v>2</v>
      </c>
      <c r="F517" s="6">
        <v>10</v>
      </c>
      <c r="G517" s="2">
        <v>49.4</v>
      </c>
      <c r="H517" s="6">
        <f t="shared" si="370"/>
        <v>342392</v>
      </c>
      <c r="I517" s="2">
        <v>7019.2</v>
      </c>
      <c r="J517" s="2">
        <v>3997.5</v>
      </c>
      <c r="K517" s="6">
        <f aca="true" t="shared" si="372" ref="K517:K524">I517-J517</f>
        <v>3021.7</v>
      </c>
      <c r="L517" s="10">
        <f t="shared" si="368"/>
        <v>0.5695093457943925</v>
      </c>
      <c r="M517" s="6">
        <f t="shared" si="369"/>
        <v>149272</v>
      </c>
      <c r="N517" s="20">
        <f t="shared" si="371"/>
        <v>58181.13594040968</v>
      </c>
    </row>
    <row r="518" spans="1:14" s="4" customFormat="1" ht="15">
      <c r="A518" s="2">
        <v>2153</v>
      </c>
      <c r="B518" s="2" t="s">
        <v>650</v>
      </c>
      <c r="C518" s="2">
        <v>24451</v>
      </c>
      <c r="D518" s="2">
        <v>6944</v>
      </c>
      <c r="E518" s="6">
        <v>0.12</v>
      </c>
      <c r="F518" s="6">
        <v>85</v>
      </c>
      <c r="G518" s="2">
        <v>49.4</v>
      </c>
      <c r="H518" s="6">
        <f t="shared" si="370"/>
        <v>343034</v>
      </c>
      <c r="I518" s="2">
        <v>7032</v>
      </c>
      <c r="J518" s="2">
        <v>4006.3</v>
      </c>
      <c r="K518" s="6">
        <f t="shared" si="372"/>
        <v>3025.7</v>
      </c>
      <c r="L518" s="10">
        <f t="shared" si="368"/>
        <v>0.5697241183162685</v>
      </c>
      <c r="M518" s="6">
        <f t="shared" si="369"/>
        <v>149470</v>
      </c>
      <c r="N518" s="20">
        <f t="shared" si="371"/>
        <v>58154.8583372039</v>
      </c>
    </row>
    <row r="519" spans="1:88" s="95" customFormat="1" ht="15">
      <c r="A519" s="95">
        <v>2162</v>
      </c>
      <c r="B519" s="95" t="s">
        <v>653</v>
      </c>
      <c r="C519" s="95">
        <v>24551</v>
      </c>
      <c r="D519" s="95">
        <v>6968</v>
      </c>
      <c r="E519" s="97">
        <v>2.49</v>
      </c>
      <c r="F519" s="97">
        <v>865</v>
      </c>
      <c r="G519" s="95">
        <v>49.4</v>
      </c>
      <c r="H519" s="6">
        <f t="shared" si="370"/>
        <v>344220</v>
      </c>
      <c r="I519" s="95">
        <v>7051.4</v>
      </c>
      <c r="J519" s="95">
        <v>4023.4</v>
      </c>
      <c r="K519" s="6">
        <f t="shared" si="372"/>
        <v>3027.9999999999995</v>
      </c>
      <c r="L519" s="10">
        <f t="shared" si="368"/>
        <v>0.5705817284510878</v>
      </c>
      <c r="M519" s="6">
        <f t="shared" si="369"/>
        <v>149584</v>
      </c>
      <c r="N519" s="20">
        <f t="shared" si="371"/>
        <v>58112.997224791856</v>
      </c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</row>
    <row r="520" spans="1:88" s="95" customFormat="1" ht="15">
      <c r="A520" s="95">
        <v>2175</v>
      </c>
      <c r="B520" s="95" t="s">
        <v>654</v>
      </c>
      <c r="C520" s="95">
        <v>24701</v>
      </c>
      <c r="D520" s="95">
        <v>7020</v>
      </c>
      <c r="E520" s="97">
        <v>2.27</v>
      </c>
      <c r="F520" s="96">
        <v>1016</v>
      </c>
      <c r="G520" s="95">
        <v>49.4</v>
      </c>
      <c r="H520" s="6">
        <f t="shared" si="370"/>
        <v>346788</v>
      </c>
      <c r="I520" s="95">
        <v>7081.1</v>
      </c>
      <c r="J520" s="95">
        <v>4065.2</v>
      </c>
      <c r="K520" s="6">
        <f t="shared" si="372"/>
        <v>3015.9000000000005</v>
      </c>
      <c r="L520" s="10">
        <f t="shared" si="368"/>
        <v>0.5740915959384841</v>
      </c>
      <c r="M520" s="6">
        <f t="shared" si="369"/>
        <v>148986</v>
      </c>
      <c r="N520" s="20">
        <f t="shared" si="371"/>
        <v>58196.606896551726</v>
      </c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</row>
    <row r="521" spans="1:88" s="95" customFormat="1" ht="15">
      <c r="A521" s="98">
        <v>2178</v>
      </c>
      <c r="B521" s="95" t="s">
        <v>656</v>
      </c>
      <c r="C521" s="95">
        <v>24742</v>
      </c>
      <c r="D521" s="95">
        <v>7030</v>
      </c>
      <c r="E521" s="96">
        <v>3.33</v>
      </c>
      <c r="F521" s="97">
        <v>3</v>
      </c>
      <c r="G521" s="95">
        <v>49.4</v>
      </c>
      <c r="H521" s="6">
        <f t="shared" si="370"/>
        <v>347282</v>
      </c>
      <c r="I521" s="95">
        <v>7088.1</v>
      </c>
      <c r="J521" s="95">
        <v>4071.5</v>
      </c>
      <c r="K521" s="6">
        <f t="shared" si="372"/>
        <v>3016.6000000000004</v>
      </c>
      <c r="L521" s="10">
        <f aca="true" t="shared" si="373" ref="L521:L526">J521/I521</f>
        <v>0.5744134535347978</v>
      </c>
      <c r="M521" s="6">
        <f t="shared" si="369"/>
        <v>149021</v>
      </c>
      <c r="N521" s="20">
        <f t="shared" si="371"/>
        <v>58199.23324150597</v>
      </c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</row>
    <row r="522" spans="1:88" s="95" customFormat="1" ht="15">
      <c r="A522" s="99">
        <v>2209</v>
      </c>
      <c r="B522" s="95" t="s">
        <v>657</v>
      </c>
      <c r="C522" s="95">
        <v>25135</v>
      </c>
      <c r="D522" s="95">
        <v>7155</v>
      </c>
      <c r="E522" s="96">
        <v>0.26</v>
      </c>
      <c r="F522" s="96">
        <v>401</v>
      </c>
      <c r="G522" s="95">
        <v>49.4</v>
      </c>
      <c r="H522" s="6">
        <f t="shared" si="370"/>
        <v>353457</v>
      </c>
      <c r="I522" s="95">
        <v>7136.5</v>
      </c>
      <c r="J522" s="95">
        <v>4174.3</v>
      </c>
      <c r="K522" s="6">
        <f t="shared" si="372"/>
        <v>2962.2</v>
      </c>
      <c r="L522" s="10">
        <f t="shared" si="373"/>
        <v>0.5849225810971765</v>
      </c>
      <c r="M522" s="6">
        <f t="shared" si="369"/>
        <v>146333</v>
      </c>
      <c r="N522" s="20">
        <f t="shared" si="371"/>
        <v>58402.80896333182</v>
      </c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</row>
    <row r="523" spans="1:14" ht="15">
      <c r="A523" s="2">
        <v>2217</v>
      </c>
      <c r="B523" s="2" t="s">
        <v>660</v>
      </c>
      <c r="C523" s="2">
        <v>25256</v>
      </c>
      <c r="D523" s="2">
        <v>7194</v>
      </c>
      <c r="E523" s="97">
        <v>4.29</v>
      </c>
      <c r="F523" s="97">
        <v>148</v>
      </c>
      <c r="G523" s="2">
        <v>49.4</v>
      </c>
      <c r="H523" s="6">
        <f t="shared" si="370"/>
        <v>355384</v>
      </c>
      <c r="I523" s="2">
        <v>7149.3</v>
      </c>
      <c r="J523" s="2">
        <v>4204.1</v>
      </c>
      <c r="K523" s="6">
        <f t="shared" si="372"/>
        <v>2945.2</v>
      </c>
      <c r="L523" s="10">
        <f t="shared" si="373"/>
        <v>0.5880435846866127</v>
      </c>
      <c r="M523" s="6">
        <f t="shared" si="369"/>
        <v>145493</v>
      </c>
      <c r="N523" s="20">
        <f t="shared" si="371"/>
        <v>58509.31889941362</v>
      </c>
    </row>
    <row r="524" spans="1:14" ht="15">
      <c r="A524" s="2">
        <v>2237</v>
      </c>
      <c r="B524" s="2" t="s">
        <v>661</v>
      </c>
      <c r="C524" s="2">
        <v>25549</v>
      </c>
      <c r="D524" s="2">
        <v>7283</v>
      </c>
      <c r="E524" s="96">
        <v>5.61</v>
      </c>
      <c r="F524" s="96">
        <v>155</v>
      </c>
      <c r="G524" s="2">
        <v>49.4</v>
      </c>
      <c r="H524" s="6">
        <f aca="true" t="shared" si="374" ref="H524:H529">ROUNDUP(D524*G524,0)</f>
        <v>359781</v>
      </c>
      <c r="I524" s="2">
        <v>7178.2</v>
      </c>
      <c r="J524" s="2">
        <v>4269.3</v>
      </c>
      <c r="K524" s="6">
        <f t="shared" si="372"/>
        <v>2908.8999999999996</v>
      </c>
      <c r="L524" s="10">
        <f t="shared" si="373"/>
        <v>0.5947591318157756</v>
      </c>
      <c r="M524" s="6">
        <f aca="true" t="shared" si="375" ref="M524:M529">ROUNDUP(G524*K524,0)</f>
        <v>143700</v>
      </c>
      <c r="N524" s="20">
        <f aca="true" t="shared" si="376" ref="N524:N529">365*H524/A524</f>
        <v>58703.64997764864</v>
      </c>
    </row>
    <row r="525" spans="1:14" ht="15">
      <c r="A525" s="14">
        <v>2240</v>
      </c>
      <c r="B525" s="2" t="s">
        <v>662</v>
      </c>
      <c r="C525" s="2">
        <v>25594</v>
      </c>
      <c r="D525" s="2">
        <v>7296</v>
      </c>
      <c r="E525" s="97">
        <v>4.675</v>
      </c>
      <c r="F525" s="97">
        <v>80</v>
      </c>
      <c r="G525" s="2">
        <v>49.4</v>
      </c>
      <c r="H525" s="6">
        <f t="shared" si="374"/>
        <v>360423</v>
      </c>
      <c r="I525" s="2">
        <v>7183.5</v>
      </c>
      <c r="J525" s="2">
        <v>4278.8</v>
      </c>
      <c r="K525" s="6">
        <f aca="true" t="shared" si="377" ref="K525:K530">I525-J525</f>
        <v>2904.7</v>
      </c>
      <c r="L525" s="10">
        <f t="shared" si="373"/>
        <v>0.5956427925106146</v>
      </c>
      <c r="M525" s="6">
        <f t="shared" si="375"/>
        <v>143493</v>
      </c>
      <c r="N525" s="20">
        <f t="shared" si="376"/>
        <v>58729.640625</v>
      </c>
    </row>
    <row r="526" spans="1:14" ht="15">
      <c r="A526" s="2">
        <v>2243</v>
      </c>
      <c r="B526" s="2" t="s">
        <v>663</v>
      </c>
      <c r="C526" s="2">
        <v>25639</v>
      </c>
      <c r="D526" s="2">
        <v>7309</v>
      </c>
      <c r="E526" s="97">
        <v>3.74</v>
      </c>
      <c r="F526" s="97">
        <v>4</v>
      </c>
      <c r="G526" s="2">
        <v>49.4</v>
      </c>
      <c r="H526" s="6">
        <f t="shared" si="374"/>
        <v>361065</v>
      </c>
      <c r="I526" s="2">
        <v>7187.9</v>
      </c>
      <c r="J526" s="2">
        <v>4288.4</v>
      </c>
      <c r="K526" s="6">
        <f t="shared" si="377"/>
        <v>2899.5</v>
      </c>
      <c r="L526" s="10">
        <f t="shared" si="373"/>
        <v>0.596613753669361</v>
      </c>
      <c r="M526" s="6">
        <f t="shared" si="375"/>
        <v>143236</v>
      </c>
      <c r="N526" s="20">
        <f t="shared" si="376"/>
        <v>58755.56174765938</v>
      </c>
    </row>
    <row r="527" spans="1:14" ht="15">
      <c r="A527" s="2">
        <v>2263</v>
      </c>
      <c r="B527" s="2" t="s">
        <v>665</v>
      </c>
      <c r="C527" s="2">
        <v>25987</v>
      </c>
      <c r="D527" s="2">
        <v>7422</v>
      </c>
      <c r="E527" s="97">
        <v>2.97</v>
      </c>
      <c r="F527" s="96">
        <v>814</v>
      </c>
      <c r="G527" s="2">
        <v>49.4</v>
      </c>
      <c r="H527" s="6">
        <f t="shared" si="374"/>
        <v>366647</v>
      </c>
      <c r="I527" s="2">
        <v>7226.2</v>
      </c>
      <c r="J527" s="2">
        <v>4366.6</v>
      </c>
      <c r="K527" s="6">
        <f t="shared" si="377"/>
        <v>2859.5999999999995</v>
      </c>
      <c r="L527" s="10">
        <f aca="true" t="shared" si="378" ref="L527:L532">J527/I527</f>
        <v>0.6042733386842325</v>
      </c>
      <c r="M527" s="6">
        <f t="shared" si="375"/>
        <v>141265</v>
      </c>
      <c r="N527" s="20">
        <f t="shared" si="376"/>
        <v>59136.6129032258</v>
      </c>
    </row>
    <row r="528" spans="1:14" ht="15">
      <c r="A528" s="14">
        <v>2267</v>
      </c>
      <c r="B528" s="2" t="s">
        <v>667</v>
      </c>
      <c r="C528" s="2">
        <v>26054</v>
      </c>
      <c r="D528" s="2">
        <v>7443</v>
      </c>
      <c r="E528" s="96">
        <v>4.9</v>
      </c>
      <c r="F528" s="97">
        <v>100</v>
      </c>
      <c r="G528" s="2">
        <v>49.4</v>
      </c>
      <c r="H528" s="6">
        <f t="shared" si="374"/>
        <v>367685</v>
      </c>
      <c r="I528" s="2">
        <v>7233.8</v>
      </c>
      <c r="J528" s="2">
        <v>4380.2</v>
      </c>
      <c r="K528" s="6">
        <f t="shared" si="377"/>
        <v>2853.6000000000004</v>
      </c>
      <c r="L528" s="10">
        <f t="shared" si="378"/>
        <v>0.6055185379745085</v>
      </c>
      <c r="M528" s="6">
        <f t="shared" si="375"/>
        <v>140968</v>
      </c>
      <c r="N528" s="20">
        <f t="shared" si="376"/>
        <v>59199.393471548305</v>
      </c>
    </row>
    <row r="529" spans="1:14" ht="15">
      <c r="A529" s="2">
        <v>2268</v>
      </c>
      <c r="B529" s="2" t="s">
        <v>666</v>
      </c>
      <c r="C529" s="2">
        <v>26070</v>
      </c>
      <c r="D529" s="2">
        <v>7448</v>
      </c>
      <c r="E529" s="96">
        <v>5.57</v>
      </c>
      <c r="F529" s="97">
        <v>58</v>
      </c>
      <c r="G529" s="2">
        <v>49.4</v>
      </c>
      <c r="H529" s="6">
        <f t="shared" si="374"/>
        <v>367932</v>
      </c>
      <c r="I529" s="2">
        <v>7235.9</v>
      </c>
      <c r="J529" s="2">
        <v>4383.6</v>
      </c>
      <c r="K529" s="6">
        <f t="shared" si="377"/>
        <v>2852.2999999999993</v>
      </c>
      <c r="L529" s="10">
        <f t="shared" si="378"/>
        <v>0.6058126839784962</v>
      </c>
      <c r="M529" s="6">
        <f t="shared" si="375"/>
        <v>140904</v>
      </c>
      <c r="N529" s="20">
        <f t="shared" si="376"/>
        <v>59213.04232804233</v>
      </c>
    </row>
    <row r="530" spans="1:14" ht="15">
      <c r="A530" s="2">
        <v>2269</v>
      </c>
      <c r="B530" s="2" t="s">
        <v>669</v>
      </c>
      <c r="C530" s="2">
        <v>26085</v>
      </c>
      <c r="D530" s="2">
        <v>7453</v>
      </c>
      <c r="E530" s="97">
        <v>5.37</v>
      </c>
      <c r="F530" s="97">
        <v>218</v>
      </c>
      <c r="G530" s="2">
        <v>49.4</v>
      </c>
      <c r="H530" s="6">
        <f aca="true" t="shared" si="379" ref="H530:H535">ROUNDUP(D530*G530,0)</f>
        <v>368179</v>
      </c>
      <c r="I530" s="2">
        <v>7238.3</v>
      </c>
      <c r="J530" s="2">
        <v>4386.8</v>
      </c>
      <c r="K530" s="6">
        <f t="shared" si="377"/>
        <v>2851.5</v>
      </c>
      <c r="L530" s="10">
        <f t="shared" si="378"/>
        <v>0.6060539076855063</v>
      </c>
      <c r="M530" s="6">
        <f aca="true" t="shared" si="380" ref="M530:M535">ROUNDUP(G530*K530,0)</f>
        <v>140865</v>
      </c>
      <c r="N530" s="20">
        <f aca="true" t="shared" si="381" ref="N530:N535">365*H530/A530</f>
        <v>59226.67915381225</v>
      </c>
    </row>
    <row r="531" spans="1:14" ht="15">
      <c r="A531" s="2">
        <v>2280</v>
      </c>
      <c r="B531" s="2" t="s">
        <v>670</v>
      </c>
      <c r="C531" s="2">
        <v>26253</v>
      </c>
      <c r="D531" s="2">
        <v>7514</v>
      </c>
      <c r="E531" s="97">
        <v>4.92</v>
      </c>
      <c r="F531" s="97">
        <v>99</v>
      </c>
      <c r="G531" s="2">
        <v>49.4</v>
      </c>
      <c r="H531" s="6">
        <f t="shared" si="379"/>
        <v>371192</v>
      </c>
      <c r="I531" s="2">
        <v>7257.7</v>
      </c>
      <c r="J531" s="2">
        <v>4430.5</v>
      </c>
      <c r="K531" s="6">
        <f aca="true" t="shared" si="382" ref="K531:K536">I531-J531</f>
        <v>2827.2</v>
      </c>
      <c r="L531" s="10">
        <f t="shared" si="378"/>
        <v>0.6104551028562768</v>
      </c>
      <c r="M531" s="6">
        <f t="shared" si="380"/>
        <v>139664</v>
      </c>
      <c r="N531" s="20">
        <f t="shared" si="381"/>
        <v>59423.28070175439</v>
      </c>
    </row>
    <row r="532" spans="1:14" ht="15">
      <c r="A532" s="2">
        <v>2287</v>
      </c>
      <c r="B532" s="2" t="s">
        <v>671</v>
      </c>
      <c r="C532" s="2">
        <v>26301</v>
      </c>
      <c r="D532" s="2">
        <v>7522</v>
      </c>
      <c r="E532" s="97">
        <v>0.07</v>
      </c>
      <c r="F532" s="97">
        <v>68</v>
      </c>
      <c r="G532" s="2">
        <v>49.4</v>
      </c>
      <c r="H532" s="6">
        <f t="shared" si="379"/>
        <v>371587</v>
      </c>
      <c r="I532" s="2">
        <v>7266.3</v>
      </c>
      <c r="J532" s="2">
        <v>4435.5</v>
      </c>
      <c r="K532" s="6">
        <f t="shared" si="382"/>
        <v>2830.8</v>
      </c>
      <c r="L532" s="10">
        <f t="shared" si="378"/>
        <v>0.6104207093018454</v>
      </c>
      <c r="M532" s="6">
        <f t="shared" si="380"/>
        <v>139842</v>
      </c>
      <c r="N532" s="20">
        <f t="shared" si="381"/>
        <v>59304.44031482291</v>
      </c>
    </row>
    <row r="533" spans="1:14" ht="15">
      <c r="A533" s="2">
        <v>2294</v>
      </c>
      <c r="B533" s="2" t="s">
        <v>672</v>
      </c>
      <c r="C533" s="2">
        <v>26410</v>
      </c>
      <c r="D533" s="2">
        <v>7556</v>
      </c>
      <c r="E533" s="97">
        <v>4.91</v>
      </c>
      <c r="F533" s="97">
        <v>163</v>
      </c>
      <c r="G533" s="2">
        <v>49.4</v>
      </c>
      <c r="H533" s="6">
        <f t="shared" si="379"/>
        <v>373267</v>
      </c>
      <c r="I533" s="2">
        <v>7284</v>
      </c>
      <c r="J533" s="2">
        <v>4455.4</v>
      </c>
      <c r="K533" s="6">
        <f t="shared" si="382"/>
        <v>2828.6000000000004</v>
      </c>
      <c r="L533" s="10">
        <f aca="true" t="shared" si="383" ref="L533:L538">J533/I533</f>
        <v>0.6116694124107632</v>
      </c>
      <c r="M533" s="6">
        <f t="shared" si="380"/>
        <v>139733</v>
      </c>
      <c r="N533" s="20">
        <f t="shared" si="381"/>
        <v>59390.78247602441</v>
      </c>
    </row>
    <row r="534" spans="1:14" ht="15">
      <c r="A534" s="14">
        <v>2301</v>
      </c>
      <c r="B534" s="2" t="s">
        <v>673</v>
      </c>
      <c r="C534" s="2">
        <v>26510</v>
      </c>
      <c r="D534" s="2">
        <v>7589</v>
      </c>
      <c r="E534" s="100">
        <v>3.96</v>
      </c>
      <c r="F534" s="100">
        <v>522</v>
      </c>
      <c r="G534" s="2">
        <v>49.4</v>
      </c>
      <c r="H534" s="6">
        <f t="shared" si="379"/>
        <v>374897</v>
      </c>
      <c r="I534" s="2">
        <v>7301.2</v>
      </c>
      <c r="J534" s="2">
        <v>4476.9</v>
      </c>
      <c r="K534" s="6">
        <f t="shared" si="382"/>
        <v>2824.3</v>
      </c>
      <c r="L534" s="10">
        <f t="shared" si="383"/>
        <v>0.613173177011998</v>
      </c>
      <c r="M534" s="6">
        <f t="shared" si="380"/>
        <v>139521</v>
      </c>
      <c r="N534" s="20">
        <f t="shared" si="381"/>
        <v>59468.667970447634</v>
      </c>
    </row>
    <row r="535" spans="1:14" ht="15">
      <c r="A535" s="2">
        <v>2322</v>
      </c>
      <c r="B535" s="2" t="s">
        <v>674</v>
      </c>
      <c r="C535" s="2">
        <v>26805</v>
      </c>
      <c r="D535" s="2">
        <v>7687</v>
      </c>
      <c r="E535" s="100">
        <v>3.7</v>
      </c>
      <c r="F535" s="100">
        <v>128</v>
      </c>
      <c r="G535" s="2">
        <v>49.4</v>
      </c>
      <c r="H535" s="6">
        <f t="shared" si="379"/>
        <v>379738</v>
      </c>
      <c r="I535" s="2">
        <v>7339.1</v>
      </c>
      <c r="J535" s="2">
        <v>4549.5</v>
      </c>
      <c r="K535" s="6">
        <f t="shared" si="382"/>
        <v>2789.6000000000004</v>
      </c>
      <c r="L535" s="10">
        <f t="shared" si="383"/>
        <v>0.6198988976850022</v>
      </c>
      <c r="M535" s="6">
        <f t="shared" si="380"/>
        <v>137807</v>
      </c>
      <c r="N535" s="20">
        <f t="shared" si="381"/>
        <v>59691.8044788975</v>
      </c>
    </row>
    <row r="536" spans="1:14" ht="15">
      <c r="A536" s="2">
        <v>2328</v>
      </c>
      <c r="B536" s="2" t="s">
        <v>676</v>
      </c>
      <c r="C536" s="2">
        <v>26881</v>
      </c>
      <c r="D536" s="2">
        <v>7714</v>
      </c>
      <c r="E536" s="97">
        <v>4.62</v>
      </c>
      <c r="F536" s="96">
        <v>665</v>
      </c>
      <c r="G536" s="2">
        <v>49.4</v>
      </c>
      <c r="H536" s="6">
        <f aca="true" t="shared" si="384" ref="H536:H541">ROUNDUP(D536*G536,0)</f>
        <v>381072</v>
      </c>
      <c r="I536" s="2">
        <v>7348.5</v>
      </c>
      <c r="J536" s="2">
        <v>4565.1</v>
      </c>
      <c r="K536" s="6">
        <f t="shared" si="382"/>
        <v>2783.3999999999996</v>
      </c>
      <c r="L536" s="10">
        <f t="shared" si="383"/>
        <v>0.6212288222086141</v>
      </c>
      <c r="M536" s="6">
        <f aca="true" t="shared" si="385" ref="M536:M541">ROUNDUP(G536*K536,0)</f>
        <v>137500</v>
      </c>
      <c r="N536" s="20">
        <f aca="true" t="shared" si="386" ref="N536:N541">365*H536/A536</f>
        <v>59747.113402061856</v>
      </c>
    </row>
    <row r="537" spans="1:14" ht="15">
      <c r="A537" s="14">
        <v>2332</v>
      </c>
      <c r="B537" s="2" t="s">
        <v>677</v>
      </c>
      <c r="C537" s="2">
        <v>26937</v>
      </c>
      <c r="D537" s="2">
        <v>7734</v>
      </c>
      <c r="E537" s="96">
        <v>5.6</v>
      </c>
      <c r="F537" s="97">
        <v>58</v>
      </c>
      <c r="G537" s="2">
        <v>49.4</v>
      </c>
      <c r="H537" s="6">
        <f t="shared" si="384"/>
        <v>382060</v>
      </c>
      <c r="I537" s="2">
        <v>7356.8</v>
      </c>
      <c r="J537" s="2">
        <v>4579.1</v>
      </c>
      <c r="K537" s="6">
        <f aca="true" t="shared" si="387" ref="K537:K543">I537-J537</f>
        <v>2777.7</v>
      </c>
      <c r="L537" s="10">
        <f t="shared" si="383"/>
        <v>0.6224309482383645</v>
      </c>
      <c r="M537" s="6">
        <f t="shared" si="385"/>
        <v>137219</v>
      </c>
      <c r="N537" s="20">
        <f t="shared" si="386"/>
        <v>59799.27101200686</v>
      </c>
    </row>
    <row r="538" spans="1:14" ht="15">
      <c r="A538" s="65">
        <v>2333</v>
      </c>
      <c r="B538" s="101" t="s">
        <v>679</v>
      </c>
      <c r="C538" s="101">
        <v>26938</v>
      </c>
      <c r="D538" s="101">
        <v>7734</v>
      </c>
      <c r="E538" s="100">
        <v>0.1</v>
      </c>
      <c r="F538" s="100">
        <v>200</v>
      </c>
      <c r="G538" s="101">
        <v>49.4</v>
      </c>
      <c r="H538" s="65">
        <f t="shared" si="384"/>
        <v>382060</v>
      </c>
      <c r="I538" s="101">
        <v>7356.8</v>
      </c>
      <c r="J538" s="101">
        <v>4579.1</v>
      </c>
      <c r="K538" s="65">
        <f t="shared" si="387"/>
        <v>2777.7</v>
      </c>
      <c r="L538" s="102">
        <f t="shared" si="383"/>
        <v>0.6224309482383645</v>
      </c>
      <c r="M538" s="65">
        <f t="shared" si="385"/>
        <v>137219</v>
      </c>
      <c r="N538" s="103">
        <f t="shared" si="386"/>
        <v>59773.639091298755</v>
      </c>
    </row>
    <row r="539" spans="1:14" ht="15">
      <c r="A539" s="101">
        <v>2343</v>
      </c>
      <c r="B539" s="101" t="s">
        <v>680</v>
      </c>
      <c r="C539" s="101">
        <v>27075</v>
      </c>
      <c r="D539" s="101">
        <v>7781</v>
      </c>
      <c r="E539" s="100">
        <v>3.72</v>
      </c>
      <c r="F539" s="100">
        <v>116</v>
      </c>
      <c r="G539" s="101">
        <v>49.4</v>
      </c>
      <c r="H539" s="65">
        <f t="shared" si="384"/>
        <v>384382</v>
      </c>
      <c r="I539" s="101">
        <v>7377.6</v>
      </c>
      <c r="J539" s="101">
        <v>4610.8</v>
      </c>
      <c r="K539" s="65">
        <f t="shared" si="387"/>
        <v>2766.8</v>
      </c>
      <c r="L539" s="102">
        <f aca="true" t="shared" si="388" ref="L539:L544">J539/I539</f>
        <v>0.6249728909130341</v>
      </c>
      <c r="M539" s="65">
        <f t="shared" si="385"/>
        <v>136680</v>
      </c>
      <c r="N539" s="103">
        <f t="shared" si="386"/>
        <v>59880.25181391378</v>
      </c>
    </row>
    <row r="540" spans="1:14" ht="15">
      <c r="A540" s="101">
        <v>2346</v>
      </c>
      <c r="B540" s="101" t="s">
        <v>681</v>
      </c>
      <c r="C540" s="101">
        <v>27113</v>
      </c>
      <c r="D540" s="101">
        <v>7794</v>
      </c>
      <c r="E540" s="104">
        <v>4.61</v>
      </c>
      <c r="F540" s="100">
        <v>16</v>
      </c>
      <c r="G540" s="101">
        <v>49.4</v>
      </c>
      <c r="H540" s="65">
        <f t="shared" si="384"/>
        <v>385024</v>
      </c>
      <c r="I540" s="101">
        <v>7382.4</v>
      </c>
      <c r="J540" s="101">
        <v>4619.4</v>
      </c>
      <c r="K540" s="65">
        <f t="shared" si="387"/>
        <v>2763</v>
      </c>
      <c r="L540" s="102">
        <f t="shared" si="388"/>
        <v>0.6257314694408322</v>
      </c>
      <c r="M540" s="65">
        <f t="shared" si="385"/>
        <v>136493</v>
      </c>
      <c r="N540" s="103">
        <f t="shared" si="386"/>
        <v>59903.56351236146</v>
      </c>
    </row>
    <row r="541" spans="1:14" ht="15">
      <c r="A541" s="101">
        <v>2348</v>
      </c>
      <c r="B541" s="101" t="s">
        <v>682</v>
      </c>
      <c r="C541" s="101">
        <v>27137</v>
      </c>
      <c r="D541" s="101">
        <v>7803</v>
      </c>
      <c r="E541" s="100">
        <v>4.5</v>
      </c>
      <c r="F541" s="100">
        <v>199</v>
      </c>
      <c r="G541" s="101">
        <v>49.4</v>
      </c>
      <c r="H541" s="65">
        <f t="shared" si="384"/>
        <v>385469</v>
      </c>
      <c r="I541" s="101">
        <v>7385.8</v>
      </c>
      <c r="J541" s="101">
        <v>4626.1</v>
      </c>
      <c r="K541" s="65">
        <f t="shared" si="387"/>
        <v>2759.7</v>
      </c>
      <c r="L541" s="102">
        <f t="shared" si="388"/>
        <v>0.6263505645969293</v>
      </c>
      <c r="M541" s="65">
        <f t="shared" si="385"/>
        <v>136330</v>
      </c>
      <c r="N541" s="103">
        <f t="shared" si="386"/>
        <v>59921.71422487223</v>
      </c>
    </row>
    <row r="542" spans="1:14" ht="15">
      <c r="A542" s="106">
        <v>2362</v>
      </c>
      <c r="B542" s="101" t="s">
        <v>683</v>
      </c>
      <c r="C542" s="101">
        <v>27301</v>
      </c>
      <c r="D542" s="101">
        <v>7855</v>
      </c>
      <c r="E542" s="100">
        <v>4.05</v>
      </c>
      <c r="F542" s="100">
        <v>1</v>
      </c>
      <c r="G542" s="101">
        <v>49.4</v>
      </c>
      <c r="H542" s="65">
        <f aca="true" t="shared" si="389" ref="H542:H547">ROUNDUP(D542*G542,0)</f>
        <v>388037</v>
      </c>
      <c r="I542" s="101">
        <v>7412.2</v>
      </c>
      <c r="J542" s="101">
        <v>4661</v>
      </c>
      <c r="K542" s="65">
        <f t="shared" si="387"/>
        <v>2751.2</v>
      </c>
      <c r="L542" s="102">
        <f t="shared" si="388"/>
        <v>0.6288281481881223</v>
      </c>
      <c r="M542" s="65">
        <f aca="true" t="shared" si="390" ref="M542:M547">ROUNDUP(G542*K542,0)</f>
        <v>135910</v>
      </c>
      <c r="N542" s="103">
        <f aca="true" t="shared" si="391" ref="N542:N547">365*H542/A542</f>
        <v>59963.380609652835</v>
      </c>
    </row>
    <row r="543" spans="1:14" ht="15">
      <c r="A543" s="101">
        <v>2371</v>
      </c>
      <c r="B543" s="101" t="s">
        <v>685</v>
      </c>
      <c r="C543" s="101">
        <v>27391</v>
      </c>
      <c r="D543" s="101">
        <v>7881</v>
      </c>
      <c r="E543" s="104">
        <v>1.57</v>
      </c>
      <c r="F543" s="104">
        <v>565</v>
      </c>
      <c r="G543" s="101">
        <v>49.4</v>
      </c>
      <c r="H543" s="65">
        <f t="shared" si="389"/>
        <v>389322</v>
      </c>
      <c r="I543" s="101">
        <v>7428.3</v>
      </c>
      <c r="J543" s="101">
        <v>4678.2</v>
      </c>
      <c r="K543" s="65">
        <f t="shared" si="387"/>
        <v>2750.1000000000004</v>
      </c>
      <c r="L543" s="102">
        <f t="shared" si="388"/>
        <v>0.6297807035257057</v>
      </c>
      <c r="M543" s="65">
        <f t="shared" si="390"/>
        <v>135855</v>
      </c>
      <c r="N543" s="103">
        <f t="shared" si="391"/>
        <v>59933.584985238296</v>
      </c>
    </row>
    <row r="544" spans="1:14" ht="15">
      <c r="A544" s="65">
        <v>2382</v>
      </c>
      <c r="B544" s="65" t="s">
        <v>686</v>
      </c>
      <c r="C544" s="65">
        <v>27512</v>
      </c>
      <c r="D544" s="65">
        <v>7897</v>
      </c>
      <c r="E544" s="100">
        <v>0.1</v>
      </c>
      <c r="F544" s="100">
        <v>286</v>
      </c>
      <c r="G544" s="65">
        <v>49.4</v>
      </c>
      <c r="H544" s="65">
        <f t="shared" si="389"/>
        <v>390112</v>
      </c>
      <c r="I544" s="65">
        <v>7457.4</v>
      </c>
      <c r="J544" s="65">
        <v>4687.9</v>
      </c>
      <c r="K544" s="65">
        <f aca="true" t="shared" si="392" ref="K544:K549">I544-J544</f>
        <v>2769.5</v>
      </c>
      <c r="L544" s="102">
        <f t="shared" si="388"/>
        <v>0.6286239171829324</v>
      </c>
      <c r="M544" s="65">
        <f t="shared" si="390"/>
        <v>136814</v>
      </c>
      <c r="N544" s="103">
        <f t="shared" si="391"/>
        <v>59777.867338371114</v>
      </c>
    </row>
    <row r="545" spans="1:14" ht="15">
      <c r="A545" s="106">
        <v>2393</v>
      </c>
      <c r="B545" s="65" t="s">
        <v>688</v>
      </c>
      <c r="C545" s="65">
        <v>27600</v>
      </c>
      <c r="D545" s="65">
        <v>7920</v>
      </c>
      <c r="E545" s="100">
        <v>1.5</v>
      </c>
      <c r="F545" s="100">
        <v>10</v>
      </c>
      <c r="G545" s="65">
        <v>49.4</v>
      </c>
      <c r="H545" s="65">
        <f t="shared" si="389"/>
        <v>391248</v>
      </c>
      <c r="I545" s="65">
        <v>7478.9</v>
      </c>
      <c r="J545" s="65">
        <v>4702.1</v>
      </c>
      <c r="K545" s="65">
        <f t="shared" si="392"/>
        <v>2776.7999999999993</v>
      </c>
      <c r="L545" s="102">
        <f aca="true" t="shared" si="393" ref="L545:L552">J545/I545</f>
        <v>0.6287154528072311</v>
      </c>
      <c r="M545" s="65">
        <f t="shared" si="390"/>
        <v>137174</v>
      </c>
      <c r="N545" s="103">
        <f t="shared" si="391"/>
        <v>59676.35603844547</v>
      </c>
    </row>
    <row r="546" spans="1:14" ht="15">
      <c r="A546" s="65">
        <v>2394</v>
      </c>
      <c r="B546" s="65" t="s">
        <v>687</v>
      </c>
      <c r="C546" s="65">
        <v>27610</v>
      </c>
      <c r="D546" s="65">
        <v>7923</v>
      </c>
      <c r="E546" s="105">
        <v>1.75</v>
      </c>
      <c r="F546" s="105">
        <v>692</v>
      </c>
      <c r="G546" s="65">
        <v>49.4</v>
      </c>
      <c r="H546" s="65">
        <f t="shared" si="389"/>
        <v>391397</v>
      </c>
      <c r="I546" s="65">
        <v>7481.3</v>
      </c>
      <c r="J546" s="65">
        <v>4703.7</v>
      </c>
      <c r="K546" s="65">
        <f t="shared" si="392"/>
        <v>2777.6000000000004</v>
      </c>
      <c r="L546" s="102">
        <f t="shared" si="393"/>
        <v>0.6287276275513614</v>
      </c>
      <c r="M546" s="65">
        <f t="shared" si="390"/>
        <v>137214</v>
      </c>
      <c r="N546" s="103">
        <f t="shared" si="391"/>
        <v>59674.14578111946</v>
      </c>
    </row>
    <row r="547" spans="1:14" ht="15">
      <c r="A547" s="65">
        <v>2419</v>
      </c>
      <c r="B547" s="65" t="s">
        <v>690</v>
      </c>
      <c r="C547" s="65">
        <v>27822</v>
      </c>
      <c r="D547" s="65">
        <v>7963</v>
      </c>
      <c r="E547" s="100">
        <v>0.8</v>
      </c>
      <c r="F547" s="100">
        <v>561</v>
      </c>
      <c r="G547" s="65">
        <v>49.4</v>
      </c>
      <c r="H547" s="65">
        <f t="shared" si="389"/>
        <v>393373</v>
      </c>
      <c r="I547" s="65">
        <v>7535.9</v>
      </c>
      <c r="J547" s="65">
        <v>4728.8</v>
      </c>
      <c r="K547" s="65">
        <f t="shared" si="392"/>
        <v>2807.0999999999995</v>
      </c>
      <c r="L547" s="102">
        <f t="shared" si="393"/>
        <v>0.627503018882947</v>
      </c>
      <c r="M547" s="65">
        <f t="shared" si="390"/>
        <v>138671</v>
      </c>
      <c r="N547" s="103">
        <f t="shared" si="391"/>
        <v>59355.57875155023</v>
      </c>
    </row>
    <row r="548" spans="1:14" ht="15">
      <c r="A548" s="106">
        <v>2423</v>
      </c>
      <c r="B548" s="65" t="s">
        <v>691</v>
      </c>
      <c r="C548" s="65">
        <v>27851</v>
      </c>
      <c r="D548" s="65">
        <v>7967</v>
      </c>
      <c r="E548" s="100">
        <v>0.85</v>
      </c>
      <c r="F548" s="100">
        <v>10</v>
      </c>
      <c r="G548" s="65">
        <v>49.4</v>
      </c>
      <c r="H548" s="65">
        <f aca="true" t="shared" si="394" ref="H548:H553">ROUNDUP(D548*G548,0)</f>
        <v>393570</v>
      </c>
      <c r="I548" s="65">
        <v>7547.1</v>
      </c>
      <c r="J548" s="65">
        <v>4731.7</v>
      </c>
      <c r="K548" s="65">
        <f t="shared" si="392"/>
        <v>2815.4000000000005</v>
      </c>
      <c r="L548" s="102">
        <f t="shared" si="393"/>
        <v>0.6269560493434564</v>
      </c>
      <c r="M548" s="65">
        <f aca="true" t="shared" si="395" ref="M548:M553">ROUNDUP(G548*K548,0)</f>
        <v>139081</v>
      </c>
      <c r="N548" s="103">
        <f aca="true" t="shared" si="396" ref="N548:N553">365*H548/A548</f>
        <v>59287.26784977301</v>
      </c>
    </row>
    <row r="549" spans="1:14" ht="15">
      <c r="A549" s="65">
        <v>2450</v>
      </c>
      <c r="B549" s="65" t="s">
        <v>692</v>
      </c>
      <c r="C549" s="65">
        <v>28048</v>
      </c>
      <c r="D549" s="65">
        <v>8001</v>
      </c>
      <c r="E549" s="104">
        <v>1.25</v>
      </c>
      <c r="F549" s="104">
        <v>615</v>
      </c>
      <c r="G549" s="65">
        <v>49.4</v>
      </c>
      <c r="H549" s="65">
        <f t="shared" si="394"/>
        <v>395250</v>
      </c>
      <c r="I549" s="65">
        <v>7622.2</v>
      </c>
      <c r="J549" s="65">
        <v>4751.5</v>
      </c>
      <c r="K549" s="65">
        <f t="shared" si="392"/>
        <v>2870.7</v>
      </c>
      <c r="L549" s="102">
        <f t="shared" si="393"/>
        <v>0.6233764529925744</v>
      </c>
      <c r="M549" s="65">
        <f t="shared" si="395"/>
        <v>141813</v>
      </c>
      <c r="N549" s="103">
        <f t="shared" si="396"/>
        <v>58884.183673469386</v>
      </c>
    </row>
    <row r="550" spans="1:14" ht="15">
      <c r="A550" s="106">
        <v>2454</v>
      </c>
      <c r="B550" s="65" t="s">
        <v>696</v>
      </c>
      <c r="C550" s="65">
        <v>28088</v>
      </c>
      <c r="D550" s="65">
        <v>8010</v>
      </c>
      <c r="E550" s="100">
        <v>0.9</v>
      </c>
      <c r="F550" s="100">
        <v>5</v>
      </c>
      <c r="G550" s="65">
        <v>49.4</v>
      </c>
      <c r="H550" s="65">
        <f t="shared" si="394"/>
        <v>395694</v>
      </c>
      <c r="I550" s="65">
        <v>7637.8</v>
      </c>
      <c r="J550" s="65">
        <v>4757.6</v>
      </c>
      <c r="K550" s="65">
        <f aca="true" t="shared" si="397" ref="K550:K555">I550-J550</f>
        <v>2880.2</v>
      </c>
      <c r="L550" s="102">
        <f t="shared" si="393"/>
        <v>0.6229018827411035</v>
      </c>
      <c r="M550" s="65">
        <f t="shared" si="395"/>
        <v>142282</v>
      </c>
      <c r="N550" s="103">
        <f t="shared" si="396"/>
        <v>58854.242053789734</v>
      </c>
    </row>
    <row r="551" spans="1:14" ht="15">
      <c r="A551" s="65">
        <v>2459</v>
      </c>
      <c r="B551" s="65" t="s">
        <v>695</v>
      </c>
      <c r="C551" s="65">
        <v>28116</v>
      </c>
      <c r="D551" s="65">
        <v>8017</v>
      </c>
      <c r="E551" s="100">
        <v>0.09</v>
      </c>
      <c r="F551" s="100">
        <v>307</v>
      </c>
      <c r="G551" s="65">
        <v>49.4</v>
      </c>
      <c r="H551" s="65">
        <f t="shared" si="394"/>
        <v>396040</v>
      </c>
      <c r="I551" s="65">
        <v>7648.2</v>
      </c>
      <c r="J551" s="65">
        <v>4761.6</v>
      </c>
      <c r="K551" s="65">
        <f t="shared" si="397"/>
        <v>2886.5999999999995</v>
      </c>
      <c r="L551" s="102">
        <f t="shared" si="393"/>
        <v>0.622577861457598</v>
      </c>
      <c r="M551" s="65">
        <f t="shared" si="395"/>
        <v>142599</v>
      </c>
      <c r="N551" s="103">
        <f t="shared" si="396"/>
        <v>58785.92923952826</v>
      </c>
    </row>
    <row r="552" spans="1:14" ht="15">
      <c r="A552" s="65">
        <v>2461</v>
      </c>
      <c r="B552" s="65" t="s">
        <v>697</v>
      </c>
      <c r="C552" s="65">
        <v>28133</v>
      </c>
      <c r="D552" s="65">
        <v>8024</v>
      </c>
      <c r="E552" s="100">
        <v>0.53</v>
      </c>
      <c r="F552" s="100">
        <v>535</v>
      </c>
      <c r="G552" s="65">
        <v>49.4</v>
      </c>
      <c r="H552" s="65">
        <f t="shared" si="394"/>
        <v>396386</v>
      </c>
      <c r="I552" s="65">
        <v>7652.8</v>
      </c>
      <c r="J552" s="65">
        <v>4765.8</v>
      </c>
      <c r="K552" s="65">
        <f t="shared" si="397"/>
        <v>2887</v>
      </c>
      <c r="L552" s="102">
        <f t="shared" si="393"/>
        <v>0.6227524566171859</v>
      </c>
      <c r="M552" s="65">
        <f t="shared" si="395"/>
        <v>142618</v>
      </c>
      <c r="N552" s="103">
        <f t="shared" si="396"/>
        <v>58789.47175944738</v>
      </c>
    </row>
    <row r="553" spans="1:14" ht="15">
      <c r="A553" s="65">
        <v>2469</v>
      </c>
      <c r="B553" s="65" t="s">
        <v>699</v>
      </c>
      <c r="C553" s="65">
        <v>28182</v>
      </c>
      <c r="D553" s="65">
        <v>8036</v>
      </c>
      <c r="E553" s="100">
        <v>0.18</v>
      </c>
      <c r="F553" s="104">
        <v>745</v>
      </c>
      <c r="G553" s="65">
        <v>49.4</v>
      </c>
      <c r="H553" s="65">
        <f t="shared" si="394"/>
        <v>396979</v>
      </c>
      <c r="I553" s="65">
        <v>7678.9</v>
      </c>
      <c r="J553" s="65">
        <v>4774.2</v>
      </c>
      <c r="K553" s="65">
        <f t="shared" si="397"/>
        <v>2904.7</v>
      </c>
      <c r="L553" s="102">
        <f aca="true" t="shared" si="398" ref="L553:L558">J553/I553</f>
        <v>0.6217296748232168</v>
      </c>
      <c r="M553" s="65">
        <f t="shared" si="395"/>
        <v>143493</v>
      </c>
      <c r="N553" s="103">
        <f t="shared" si="396"/>
        <v>58686.648440664234</v>
      </c>
    </row>
    <row r="554" spans="1:14" ht="15">
      <c r="A554" s="65">
        <v>2474</v>
      </c>
      <c r="B554" s="65" t="s">
        <v>701</v>
      </c>
      <c r="C554" s="65">
        <v>28225</v>
      </c>
      <c r="D554" s="65">
        <v>8050</v>
      </c>
      <c r="E554" s="104">
        <v>2.09</v>
      </c>
      <c r="F554" s="100">
        <v>690</v>
      </c>
      <c r="G554" s="65">
        <v>49.4</v>
      </c>
      <c r="H554" s="65">
        <f aca="true" t="shared" si="399" ref="H554:H559">ROUNDUP(D554*G554,0)</f>
        <v>397670</v>
      </c>
      <c r="I554" s="65">
        <v>7691.4</v>
      </c>
      <c r="J554" s="65">
        <v>4782.9</v>
      </c>
      <c r="K554" s="65">
        <f t="shared" si="397"/>
        <v>2908.5</v>
      </c>
      <c r="L554" s="102">
        <f t="shared" si="398"/>
        <v>0.6218503783446446</v>
      </c>
      <c r="M554" s="65">
        <f aca="true" t="shared" si="400" ref="M554:M559">ROUNDUP(G554*K554,0)</f>
        <v>143680</v>
      </c>
      <c r="N554" s="103">
        <f aca="true" t="shared" si="401" ref="N554:N559">365*H554/A554</f>
        <v>58669.987873888436</v>
      </c>
    </row>
    <row r="555" spans="1:14" ht="15">
      <c r="A555" s="65">
        <v>2482</v>
      </c>
      <c r="B555" s="65" t="s">
        <v>702</v>
      </c>
      <c r="C555" s="65">
        <v>28296</v>
      </c>
      <c r="D555" s="65">
        <v>8067</v>
      </c>
      <c r="E555" s="100">
        <v>0.61</v>
      </c>
      <c r="F555" s="100">
        <v>94</v>
      </c>
      <c r="G555" s="65">
        <v>49.4</v>
      </c>
      <c r="H555" s="65">
        <f t="shared" si="399"/>
        <v>398510</v>
      </c>
      <c r="I555" s="65">
        <v>7710.5</v>
      </c>
      <c r="J555" s="65">
        <v>4789.7</v>
      </c>
      <c r="K555" s="65">
        <f t="shared" si="397"/>
        <v>2920.8</v>
      </c>
      <c r="L555" s="102">
        <f t="shared" si="398"/>
        <v>0.6211918812009597</v>
      </c>
      <c r="M555" s="65">
        <f t="shared" si="400"/>
        <v>144288</v>
      </c>
      <c r="N555" s="103">
        <f t="shared" si="401"/>
        <v>58604.41176470588</v>
      </c>
    </row>
    <row r="556" spans="1:14" ht="15">
      <c r="A556" s="106">
        <v>2485</v>
      </c>
      <c r="B556" s="65" t="s">
        <v>705</v>
      </c>
      <c r="C556" s="65">
        <v>28296</v>
      </c>
      <c r="D556" s="65">
        <v>8069</v>
      </c>
      <c r="E556" s="100">
        <v>0.3</v>
      </c>
      <c r="F556" s="100">
        <v>15</v>
      </c>
      <c r="G556" s="65">
        <v>49.4</v>
      </c>
      <c r="H556" s="65">
        <f t="shared" si="399"/>
        <v>398609</v>
      </c>
      <c r="I556" s="65">
        <v>7720.3</v>
      </c>
      <c r="J556" s="65">
        <v>4793.6</v>
      </c>
      <c r="K556" s="65">
        <f aca="true" t="shared" si="402" ref="K556:K561">I556-J556</f>
        <v>2926.7</v>
      </c>
      <c r="L556" s="102">
        <f t="shared" si="398"/>
        <v>0.620908513917853</v>
      </c>
      <c r="M556" s="65">
        <f t="shared" si="400"/>
        <v>144579</v>
      </c>
      <c r="N556" s="103">
        <f t="shared" si="401"/>
        <v>58548.203219315896</v>
      </c>
    </row>
    <row r="557" spans="1:14" ht="15">
      <c r="A557" s="65">
        <v>2487</v>
      </c>
      <c r="B557" s="65" t="s">
        <v>704</v>
      </c>
      <c r="C557" s="65">
        <v>28332</v>
      </c>
      <c r="D557" s="65">
        <v>8070</v>
      </c>
      <c r="E557" s="100">
        <v>0.01</v>
      </c>
      <c r="F557" s="100">
        <v>5</v>
      </c>
      <c r="G557" s="65">
        <v>49.4</v>
      </c>
      <c r="H557" s="65">
        <f t="shared" si="399"/>
        <v>398658</v>
      </c>
      <c r="I557" s="65">
        <v>7725.2</v>
      </c>
      <c r="J557" s="65">
        <v>4795.5</v>
      </c>
      <c r="K557" s="65">
        <f t="shared" si="402"/>
        <v>2929.7</v>
      </c>
      <c r="L557" s="102">
        <f t="shared" si="398"/>
        <v>0.6207606275565681</v>
      </c>
      <c r="M557" s="65">
        <f t="shared" si="400"/>
        <v>144728</v>
      </c>
      <c r="N557" s="103">
        <f t="shared" si="401"/>
        <v>58508.311218335344</v>
      </c>
    </row>
    <row r="558" spans="1:14" ht="15">
      <c r="A558" s="65">
        <v>2490</v>
      </c>
      <c r="B558" s="65" t="s">
        <v>703</v>
      </c>
      <c r="C558" s="65">
        <v>28360</v>
      </c>
      <c r="D558" s="65">
        <v>8075</v>
      </c>
      <c r="E558" s="104">
        <v>0.41</v>
      </c>
      <c r="F558" s="104">
        <v>710</v>
      </c>
      <c r="G558" s="65">
        <v>49.4</v>
      </c>
      <c r="H558" s="65">
        <f t="shared" si="399"/>
        <v>398905</v>
      </c>
      <c r="I558" s="65">
        <v>7735.5</v>
      </c>
      <c r="J558" s="65">
        <v>4797.6</v>
      </c>
      <c r="K558" s="65">
        <f t="shared" si="402"/>
        <v>2937.8999999999996</v>
      </c>
      <c r="L558" s="102">
        <f t="shared" si="398"/>
        <v>0.6202055458599962</v>
      </c>
      <c r="M558" s="65">
        <f t="shared" si="400"/>
        <v>145133</v>
      </c>
      <c r="N558" s="103">
        <f t="shared" si="401"/>
        <v>58474.02610441767</v>
      </c>
    </row>
    <row r="559" spans="1:14" ht="15">
      <c r="A559" s="65">
        <v>2509</v>
      </c>
      <c r="B559" s="65" t="s">
        <v>708</v>
      </c>
      <c r="C559" s="65">
        <v>28536</v>
      </c>
      <c r="D559" s="65">
        <v>8097</v>
      </c>
      <c r="E559" s="100">
        <v>0.36</v>
      </c>
      <c r="F559" s="100">
        <v>526</v>
      </c>
      <c r="G559" s="65">
        <v>49.4</v>
      </c>
      <c r="H559" s="65">
        <f t="shared" si="399"/>
        <v>399992</v>
      </c>
      <c r="I559" s="65">
        <v>7789.3</v>
      </c>
      <c r="J559" s="65">
        <v>4808.4</v>
      </c>
      <c r="K559" s="65">
        <f t="shared" si="402"/>
        <v>2980.9000000000005</v>
      </c>
      <c r="L559" s="102">
        <f aca="true" t="shared" si="403" ref="L559:L610">J559/I559</f>
        <v>0.617308358902597</v>
      </c>
      <c r="M559" s="65">
        <f t="shared" si="400"/>
        <v>147257</v>
      </c>
      <c r="N559" s="103">
        <f t="shared" si="401"/>
        <v>58189.350338780394</v>
      </c>
    </row>
    <row r="560" spans="1:14" ht="15">
      <c r="A560" s="106">
        <v>2513</v>
      </c>
      <c r="B560" s="65" t="s">
        <v>710</v>
      </c>
      <c r="C560" s="65">
        <v>28578</v>
      </c>
      <c r="D560" s="65">
        <v>8110</v>
      </c>
      <c r="E560" s="100">
        <v>0.64</v>
      </c>
      <c r="F560" s="100">
        <v>636</v>
      </c>
      <c r="G560" s="65">
        <v>49.4</v>
      </c>
      <c r="H560" s="65">
        <f aca="true" t="shared" si="404" ref="H560:H610">ROUNDUP(D560*G560,0)</f>
        <v>400634</v>
      </c>
      <c r="I560" s="65">
        <v>7797.4</v>
      </c>
      <c r="J560" s="65">
        <v>4817.2</v>
      </c>
      <c r="K560" s="65">
        <f t="shared" si="402"/>
        <v>2980.2</v>
      </c>
      <c r="L560" s="102">
        <f t="shared" si="403"/>
        <v>0.6177956754815708</v>
      </c>
      <c r="M560" s="65">
        <f aca="true" t="shared" si="405" ref="M560:M600">ROUNDUP(G560*K560,0)</f>
        <v>147222</v>
      </c>
      <c r="N560" s="103">
        <f aca="true" t="shared" si="406" ref="N560:N610">365*H560/A560</f>
        <v>58189.9761241544</v>
      </c>
    </row>
    <row r="561" spans="1:14" ht="15">
      <c r="A561" s="65">
        <v>2517</v>
      </c>
      <c r="B561" s="65" t="s">
        <v>709</v>
      </c>
      <c r="C561" s="65">
        <v>28620</v>
      </c>
      <c r="D561" s="65">
        <v>8124</v>
      </c>
      <c r="E561" s="100">
        <v>0.93</v>
      </c>
      <c r="F561" s="105">
        <v>747</v>
      </c>
      <c r="G561" s="65">
        <v>49.4</v>
      </c>
      <c r="H561" s="65">
        <f t="shared" si="404"/>
        <v>401326</v>
      </c>
      <c r="I561" s="65">
        <v>7805.5</v>
      </c>
      <c r="J561" s="65">
        <v>4826.4</v>
      </c>
      <c r="K561" s="65">
        <f t="shared" si="402"/>
        <v>2979.1000000000004</v>
      </c>
      <c r="L561" s="102">
        <f t="shared" si="403"/>
        <v>0.6183332265710075</v>
      </c>
      <c r="M561" s="65">
        <f t="shared" si="405"/>
        <v>147168</v>
      </c>
      <c r="N561" s="103">
        <f t="shared" si="406"/>
        <v>58197.85061581247</v>
      </c>
    </row>
    <row r="562" spans="1:14" ht="15">
      <c r="A562" s="65">
        <v>2522</v>
      </c>
      <c r="B562" s="65" t="s">
        <v>711</v>
      </c>
      <c r="C562" s="65">
        <v>28699</v>
      </c>
      <c r="D562" s="65">
        <v>8139</v>
      </c>
      <c r="E562" s="100">
        <v>0.83</v>
      </c>
      <c r="F562" s="100">
        <v>407</v>
      </c>
      <c r="G562" s="65">
        <v>49.4</v>
      </c>
      <c r="H562" s="65">
        <f t="shared" si="404"/>
        <v>402067</v>
      </c>
      <c r="I562" s="65">
        <v>7817.6</v>
      </c>
      <c r="J562" s="65">
        <v>4836.2</v>
      </c>
      <c r="K562" s="65">
        <f aca="true" t="shared" si="407" ref="K562:K570">I562-J562</f>
        <v>2981.4000000000005</v>
      </c>
      <c r="L562" s="102">
        <f t="shared" si="403"/>
        <v>0.6186297584936553</v>
      </c>
      <c r="M562" s="65">
        <f t="shared" si="405"/>
        <v>147282</v>
      </c>
      <c r="N562" s="103">
        <f t="shared" si="406"/>
        <v>58189.7125297383</v>
      </c>
    </row>
    <row r="563" spans="1:14" ht="15">
      <c r="A563" s="65">
        <v>2524</v>
      </c>
      <c r="B563" s="65" t="s">
        <v>713</v>
      </c>
      <c r="C563" s="65">
        <v>28703</v>
      </c>
      <c r="D563" s="65">
        <v>8144</v>
      </c>
      <c r="E563" s="105">
        <v>4.35</v>
      </c>
      <c r="F563" s="100">
        <v>3</v>
      </c>
      <c r="G563" s="65">
        <v>49.4</v>
      </c>
      <c r="H563" s="65">
        <f t="shared" si="404"/>
        <v>402314</v>
      </c>
      <c r="I563" s="65">
        <v>7823.6</v>
      </c>
      <c r="J563" s="65">
        <v>4839.4</v>
      </c>
      <c r="K563" s="65">
        <f t="shared" si="407"/>
        <v>2984.2000000000007</v>
      </c>
      <c r="L563" s="102">
        <f t="shared" si="403"/>
        <v>0.6185643437803567</v>
      </c>
      <c r="M563" s="65">
        <f t="shared" si="405"/>
        <v>147420</v>
      </c>
      <c r="N563" s="103">
        <f t="shared" si="406"/>
        <v>58179.322503961965</v>
      </c>
    </row>
    <row r="564" spans="1:14" ht="15">
      <c r="A564" s="65">
        <v>2536</v>
      </c>
      <c r="B564" s="65" t="s">
        <v>714</v>
      </c>
      <c r="C564" s="65">
        <v>28832</v>
      </c>
      <c r="D564" s="65">
        <v>8188</v>
      </c>
      <c r="E564" s="100">
        <v>0.16</v>
      </c>
      <c r="F564" s="100">
        <v>161</v>
      </c>
      <c r="G564" s="65">
        <v>49.4</v>
      </c>
      <c r="H564" s="65">
        <f t="shared" si="404"/>
        <v>404488</v>
      </c>
      <c r="I564" s="65">
        <v>7852.4</v>
      </c>
      <c r="J564" s="65">
        <v>4868.1</v>
      </c>
      <c r="K564" s="65">
        <f t="shared" si="407"/>
        <v>2984.2999999999993</v>
      </c>
      <c r="L564" s="102">
        <f t="shared" si="403"/>
        <v>0.6199505883551526</v>
      </c>
      <c r="M564" s="65">
        <f t="shared" si="405"/>
        <v>147425</v>
      </c>
      <c r="N564" s="103">
        <f t="shared" si="406"/>
        <v>58216.92429022082</v>
      </c>
    </row>
    <row r="565" spans="1:14" ht="15">
      <c r="A565" s="106">
        <v>2544</v>
      </c>
      <c r="B565" s="65" t="s">
        <v>715</v>
      </c>
      <c r="C565" s="65">
        <v>28954</v>
      </c>
      <c r="D565" s="65">
        <v>8230</v>
      </c>
      <c r="E565" s="100">
        <v>0.5</v>
      </c>
      <c r="F565" s="100">
        <v>300</v>
      </c>
      <c r="G565" s="65">
        <v>49.4</v>
      </c>
      <c r="H565" s="65">
        <f t="shared" si="404"/>
        <v>406562</v>
      </c>
      <c r="I565" s="65">
        <v>7882.8</v>
      </c>
      <c r="J565" s="65">
        <v>4903.9</v>
      </c>
      <c r="K565" s="65">
        <f t="shared" si="407"/>
        <v>2978.9000000000005</v>
      </c>
      <c r="L565" s="102">
        <f t="shared" si="403"/>
        <v>0.622101283807784</v>
      </c>
      <c r="M565" s="65">
        <f t="shared" si="405"/>
        <v>147158</v>
      </c>
      <c r="N565" s="103">
        <f t="shared" si="406"/>
        <v>58331.419025157236</v>
      </c>
    </row>
    <row r="566" spans="1:14" ht="15">
      <c r="A566" s="65">
        <v>2559</v>
      </c>
      <c r="B566" s="137" t="s">
        <v>716</v>
      </c>
      <c r="C566" s="65">
        <v>29117</v>
      </c>
      <c r="D566" s="65">
        <v>8291</v>
      </c>
      <c r="E566" s="138">
        <v>0.92</v>
      </c>
      <c r="F566" s="138">
        <v>456</v>
      </c>
      <c r="G566" s="65">
        <v>49.4</v>
      </c>
      <c r="H566" s="65">
        <f t="shared" si="404"/>
        <v>409576</v>
      </c>
      <c r="I566" s="65">
        <v>7909.4</v>
      </c>
      <c r="J566" s="65">
        <v>4935.3</v>
      </c>
      <c r="K566" s="65">
        <f t="shared" si="407"/>
        <v>2974.0999999999995</v>
      </c>
      <c r="L566" s="102">
        <f t="shared" si="403"/>
        <v>0.6239790628871975</v>
      </c>
      <c r="M566" s="65">
        <f t="shared" si="405"/>
        <v>146921</v>
      </c>
      <c r="N566" s="103">
        <f t="shared" si="406"/>
        <v>58419.398202422824</v>
      </c>
    </row>
    <row r="567" spans="1:14" ht="15">
      <c r="A567" s="65">
        <v>2566</v>
      </c>
      <c r="B567" s="65" t="s">
        <v>717</v>
      </c>
      <c r="C567" s="65">
        <v>29206</v>
      </c>
      <c r="D567" s="65">
        <v>8316</v>
      </c>
      <c r="E567" s="100">
        <v>0.3</v>
      </c>
      <c r="F567" s="100">
        <v>151</v>
      </c>
      <c r="G567" s="65">
        <v>49.4</v>
      </c>
      <c r="H567" s="65">
        <f t="shared" si="404"/>
        <v>410811</v>
      </c>
      <c r="I567" s="65">
        <v>7931.7</v>
      </c>
      <c r="J567" s="65">
        <v>4949.7</v>
      </c>
      <c r="K567" s="65">
        <f t="shared" si="407"/>
        <v>2982</v>
      </c>
      <c r="L567" s="102">
        <f t="shared" si="403"/>
        <v>0.6240402435795604</v>
      </c>
      <c r="M567" s="65">
        <f t="shared" si="405"/>
        <v>147311</v>
      </c>
      <c r="N567" s="103">
        <f t="shared" si="406"/>
        <v>58435.7034294622</v>
      </c>
    </row>
    <row r="568" spans="1:14" ht="15">
      <c r="A568" s="14">
        <v>2574</v>
      </c>
      <c r="B568" s="2" t="s">
        <v>719</v>
      </c>
      <c r="C568" s="2">
        <v>29312</v>
      </c>
      <c r="D568" s="2">
        <v>8347</v>
      </c>
      <c r="E568" s="2">
        <v>0.55</v>
      </c>
      <c r="F568" s="2">
        <v>318</v>
      </c>
      <c r="G568" s="2">
        <v>49.4</v>
      </c>
      <c r="H568" s="65">
        <f t="shared" si="404"/>
        <v>412342</v>
      </c>
      <c r="I568" s="2">
        <v>7945.8</v>
      </c>
      <c r="J568" s="2">
        <v>4970.4</v>
      </c>
      <c r="K568" s="65">
        <f t="shared" si="407"/>
        <v>2975.4000000000005</v>
      </c>
      <c r="L568" s="102">
        <f t="shared" si="403"/>
        <v>0.6255380200860832</v>
      </c>
      <c r="M568" s="65">
        <f t="shared" si="405"/>
        <v>146985</v>
      </c>
      <c r="N568" s="103">
        <f t="shared" si="406"/>
        <v>58471.18492618493</v>
      </c>
    </row>
    <row r="569" spans="1:14" ht="15">
      <c r="A569" s="2">
        <v>2575</v>
      </c>
      <c r="B569" s="2" t="s">
        <v>721</v>
      </c>
      <c r="C569" s="2">
        <v>29326</v>
      </c>
      <c r="D569" s="2">
        <v>8351</v>
      </c>
      <c r="E569" s="6">
        <v>0.59</v>
      </c>
      <c r="F569" s="6">
        <v>339</v>
      </c>
      <c r="G569" s="2">
        <v>49.4</v>
      </c>
      <c r="H569" s="65">
        <f t="shared" si="404"/>
        <v>412540</v>
      </c>
      <c r="I569" s="2">
        <v>7947.6</v>
      </c>
      <c r="J569" s="2">
        <v>4973</v>
      </c>
      <c r="K569" s="65">
        <f t="shared" si="407"/>
        <v>2974.6000000000004</v>
      </c>
      <c r="L569" s="102">
        <f t="shared" si="403"/>
        <v>0.6257234888519805</v>
      </c>
      <c r="M569" s="65">
        <f t="shared" si="405"/>
        <v>146946</v>
      </c>
      <c r="N569" s="103">
        <f t="shared" si="406"/>
        <v>58476.54368932039</v>
      </c>
    </row>
    <row r="570" spans="1:14" ht="15">
      <c r="A570" s="2">
        <v>2590</v>
      </c>
      <c r="B570" s="2" t="s">
        <v>722</v>
      </c>
      <c r="C570" s="2">
        <v>29507</v>
      </c>
      <c r="D570" s="2">
        <v>8398</v>
      </c>
      <c r="E570" s="6">
        <v>1.81</v>
      </c>
      <c r="F570" s="67">
        <v>949</v>
      </c>
      <c r="G570" s="2">
        <v>49.4</v>
      </c>
      <c r="H570" s="65">
        <f t="shared" si="404"/>
        <v>414862</v>
      </c>
      <c r="I570" s="2">
        <v>7970.7</v>
      </c>
      <c r="J570" s="2">
        <v>5003.8</v>
      </c>
      <c r="K570" s="65">
        <f t="shared" si="407"/>
        <v>2966.8999999999996</v>
      </c>
      <c r="L570" s="102">
        <f t="shared" si="403"/>
        <v>0.6277742230920748</v>
      </c>
      <c r="M570" s="65">
        <f t="shared" si="405"/>
        <v>146565</v>
      </c>
      <c r="N570" s="103">
        <f t="shared" si="406"/>
        <v>58465.10810810811</v>
      </c>
    </row>
    <row r="571" spans="1:14" ht="15">
      <c r="A571" s="2">
        <v>2596</v>
      </c>
      <c r="B571" s="2" t="s">
        <v>723</v>
      </c>
      <c r="C571" s="2">
        <v>29597</v>
      </c>
      <c r="D571" s="2">
        <v>8434</v>
      </c>
      <c r="E571" s="6">
        <v>3.48</v>
      </c>
      <c r="F571" s="6">
        <v>757</v>
      </c>
      <c r="G571" s="2">
        <v>49.4</v>
      </c>
      <c r="H571" s="65">
        <f t="shared" si="404"/>
        <v>416640</v>
      </c>
      <c r="I571" s="2">
        <v>7981.3</v>
      </c>
      <c r="J571" s="2">
        <v>5029.8</v>
      </c>
      <c r="K571" s="65">
        <f aca="true" t="shared" si="408" ref="K571:K576">I571-J571</f>
        <v>2951.5</v>
      </c>
      <c r="L571" s="102">
        <f t="shared" si="403"/>
        <v>0.6301980880307719</v>
      </c>
      <c r="M571" s="65">
        <f t="shared" si="405"/>
        <v>145805</v>
      </c>
      <c r="N571" s="103">
        <f t="shared" si="406"/>
        <v>58579.96918335901</v>
      </c>
    </row>
    <row r="572" spans="1:14" ht="15">
      <c r="A572" s="14">
        <v>2605</v>
      </c>
      <c r="B572" s="2" t="s">
        <v>724</v>
      </c>
      <c r="C572" s="2">
        <v>29767</v>
      </c>
      <c r="D572" s="2">
        <v>8494</v>
      </c>
      <c r="E572" s="67">
        <v>4.7</v>
      </c>
      <c r="F572" s="6">
        <v>18</v>
      </c>
      <c r="G572" s="2">
        <v>49.4</v>
      </c>
      <c r="H572" s="65">
        <f t="shared" si="404"/>
        <v>419604</v>
      </c>
      <c r="I572" s="2">
        <v>8001.7</v>
      </c>
      <c r="J572" s="2">
        <v>5070.9</v>
      </c>
      <c r="K572" s="65">
        <f t="shared" si="408"/>
        <v>2930.8</v>
      </c>
      <c r="L572" s="102">
        <f t="shared" si="403"/>
        <v>0.6337278328355225</v>
      </c>
      <c r="M572" s="65">
        <f t="shared" si="405"/>
        <v>144782</v>
      </c>
      <c r="N572" s="103">
        <f t="shared" si="406"/>
        <v>58792.88291746641</v>
      </c>
    </row>
    <row r="573" spans="1:14" ht="15">
      <c r="A573" s="6">
        <v>2606</v>
      </c>
      <c r="B573" s="2" t="s">
        <v>726</v>
      </c>
      <c r="C573" s="2">
        <v>29768</v>
      </c>
      <c r="D573" s="2">
        <v>8494</v>
      </c>
      <c r="E573" s="6">
        <v>0.1</v>
      </c>
      <c r="F573" s="6">
        <v>27</v>
      </c>
      <c r="G573" s="2">
        <v>49.4</v>
      </c>
      <c r="H573" s="65">
        <f t="shared" si="404"/>
        <v>419604</v>
      </c>
      <c r="I573" s="2">
        <v>8001.8</v>
      </c>
      <c r="J573" s="2">
        <v>5070.9</v>
      </c>
      <c r="K573" s="65">
        <f t="shared" si="408"/>
        <v>2930.9000000000005</v>
      </c>
      <c r="L573" s="102">
        <f t="shared" si="403"/>
        <v>0.6337199130195705</v>
      </c>
      <c r="M573" s="65">
        <f t="shared" si="405"/>
        <v>144787</v>
      </c>
      <c r="N573" s="103">
        <f t="shared" si="406"/>
        <v>58770.322333077514</v>
      </c>
    </row>
    <row r="574" spans="1:14" ht="15">
      <c r="A574" s="6">
        <v>2616</v>
      </c>
      <c r="B574" s="2" t="s">
        <v>727</v>
      </c>
      <c r="C574" s="2">
        <v>29927</v>
      </c>
      <c r="D574" s="2">
        <v>8551</v>
      </c>
      <c r="E574" s="67">
        <v>3.15</v>
      </c>
      <c r="F574" s="67">
        <v>846</v>
      </c>
      <c r="G574" s="2">
        <v>49.4</v>
      </c>
      <c r="H574" s="65">
        <f t="shared" si="404"/>
        <v>422420</v>
      </c>
      <c r="I574" s="2">
        <v>8022.8</v>
      </c>
      <c r="J574" s="2">
        <v>5107.5</v>
      </c>
      <c r="K574" s="65">
        <f t="shared" si="408"/>
        <v>2915.3</v>
      </c>
      <c r="L574" s="102">
        <f t="shared" si="403"/>
        <v>0.6366231240963255</v>
      </c>
      <c r="M574" s="65">
        <f t="shared" si="405"/>
        <v>144016</v>
      </c>
      <c r="N574" s="103">
        <f t="shared" si="406"/>
        <v>58938.570336391436</v>
      </c>
    </row>
    <row r="575" spans="1:14" ht="15">
      <c r="A575" s="14">
        <v>2635</v>
      </c>
      <c r="B575" s="2" t="s">
        <v>728</v>
      </c>
      <c r="C575" s="2">
        <v>30222</v>
      </c>
      <c r="D575" s="2">
        <v>8652</v>
      </c>
      <c r="E575" s="6">
        <v>3.01</v>
      </c>
      <c r="F575" s="6">
        <v>18</v>
      </c>
      <c r="G575" s="2">
        <v>49.4</v>
      </c>
      <c r="H575" s="65">
        <f t="shared" si="404"/>
        <v>427409</v>
      </c>
      <c r="I575" s="2">
        <v>8058.1</v>
      </c>
      <c r="J575" s="2">
        <v>5175.9</v>
      </c>
      <c r="K575" s="65">
        <f t="shared" si="408"/>
        <v>2882.2000000000007</v>
      </c>
      <c r="L575" s="102">
        <f t="shared" si="403"/>
        <v>0.6423226318859284</v>
      </c>
      <c r="M575" s="65">
        <f t="shared" si="405"/>
        <v>142381</v>
      </c>
      <c r="N575" s="103">
        <f t="shared" si="406"/>
        <v>59204.662239089186</v>
      </c>
    </row>
    <row r="576" spans="1:14" ht="15">
      <c r="A576" s="6">
        <v>2641</v>
      </c>
      <c r="B576" s="2" t="s">
        <v>729</v>
      </c>
      <c r="C576" s="2">
        <v>30316</v>
      </c>
      <c r="D576" s="2">
        <v>8684</v>
      </c>
      <c r="E576" s="67">
        <v>5.81</v>
      </c>
      <c r="F576" s="6">
        <v>11</v>
      </c>
      <c r="G576" s="2">
        <v>49.4</v>
      </c>
      <c r="H576" s="65">
        <f t="shared" si="404"/>
        <v>428990</v>
      </c>
      <c r="I576" s="2">
        <v>8070.1</v>
      </c>
      <c r="J576" s="2">
        <v>5197.5</v>
      </c>
      <c r="K576" s="65">
        <f t="shared" si="408"/>
        <v>2872.6000000000004</v>
      </c>
      <c r="L576" s="102">
        <f t="shared" si="403"/>
        <v>0.6440440638901624</v>
      </c>
      <c r="M576" s="65">
        <f t="shared" si="405"/>
        <v>141907</v>
      </c>
      <c r="N576" s="103">
        <f t="shared" si="406"/>
        <v>59288.65959863688</v>
      </c>
    </row>
    <row r="577" spans="1:14" ht="15">
      <c r="A577" s="6">
        <v>2643</v>
      </c>
      <c r="B577" s="2" t="s">
        <v>730</v>
      </c>
      <c r="C577" s="2">
        <v>30331</v>
      </c>
      <c r="D577" s="2">
        <v>8688</v>
      </c>
      <c r="E577" s="6">
        <v>4.22</v>
      </c>
      <c r="F577" s="6">
        <v>36</v>
      </c>
      <c r="G577" s="2">
        <v>49.4</v>
      </c>
      <c r="H577" s="65">
        <f t="shared" si="404"/>
        <v>429188</v>
      </c>
      <c r="I577" s="2">
        <v>8072.5</v>
      </c>
      <c r="J577" s="2">
        <v>5200.2</v>
      </c>
      <c r="K577" s="65">
        <f aca="true" t="shared" si="409" ref="K577:K583">I577-J577</f>
        <v>2872.3</v>
      </c>
      <c r="L577" s="102">
        <f t="shared" si="403"/>
        <v>0.6441870548157324</v>
      </c>
      <c r="M577" s="65">
        <f t="shared" si="405"/>
        <v>141892</v>
      </c>
      <c r="N577" s="103">
        <f t="shared" si="406"/>
        <v>59271.13885735906</v>
      </c>
    </row>
    <row r="578" spans="1:14" ht="15">
      <c r="A578" s="6">
        <v>2647</v>
      </c>
      <c r="B578" s="2" t="s">
        <v>731</v>
      </c>
      <c r="C578" s="2">
        <v>30405</v>
      </c>
      <c r="D578" s="2">
        <v>8716</v>
      </c>
      <c r="E578" s="6">
        <v>5.79</v>
      </c>
      <c r="F578" s="6">
        <v>39</v>
      </c>
      <c r="G578" s="2">
        <v>49.4</v>
      </c>
      <c r="H578" s="65">
        <f t="shared" si="404"/>
        <v>430571</v>
      </c>
      <c r="I578" s="2">
        <v>8084.6</v>
      </c>
      <c r="J578" s="2">
        <v>5218.7</v>
      </c>
      <c r="K578" s="65">
        <f t="shared" si="409"/>
        <v>2865.9000000000005</v>
      </c>
      <c r="L578" s="102">
        <f t="shared" si="403"/>
        <v>0.6455112188605496</v>
      </c>
      <c r="M578" s="65">
        <f t="shared" si="405"/>
        <v>141576</v>
      </c>
      <c r="N578" s="103">
        <f t="shared" si="406"/>
        <v>59372.27616169248</v>
      </c>
    </row>
    <row r="579" spans="1:14" ht="15">
      <c r="A579" s="6">
        <v>2650</v>
      </c>
      <c r="B579" s="2" t="s">
        <v>732</v>
      </c>
      <c r="C579" s="2">
        <v>30449</v>
      </c>
      <c r="D579" s="2">
        <v>8730</v>
      </c>
      <c r="E579" s="6">
        <v>3.7</v>
      </c>
      <c r="F579" s="6">
        <v>102</v>
      </c>
      <c r="G579" s="2">
        <v>49.4</v>
      </c>
      <c r="H579" s="65">
        <f t="shared" si="404"/>
        <v>431262</v>
      </c>
      <c r="I579" s="2">
        <v>8090.7</v>
      </c>
      <c r="J579" s="2">
        <v>5227.5</v>
      </c>
      <c r="K579" s="65">
        <f t="shared" si="409"/>
        <v>2863.2</v>
      </c>
      <c r="L579" s="102">
        <f t="shared" si="403"/>
        <v>0.6461122028996256</v>
      </c>
      <c r="M579" s="65">
        <f t="shared" si="405"/>
        <v>141443</v>
      </c>
      <c r="N579" s="103">
        <f t="shared" si="406"/>
        <v>59400.237735849056</v>
      </c>
    </row>
    <row r="580" spans="1:14" ht="15">
      <c r="A580" s="6">
        <v>2654</v>
      </c>
      <c r="B580" s="2" t="s">
        <v>734</v>
      </c>
      <c r="C580" s="2">
        <v>30509</v>
      </c>
      <c r="D580" s="2">
        <v>8733</v>
      </c>
      <c r="E580" s="6">
        <v>5.76</v>
      </c>
      <c r="F580" s="67">
        <v>178</v>
      </c>
      <c r="G580" s="2">
        <v>49.4</v>
      </c>
      <c r="H580" s="65">
        <f t="shared" si="404"/>
        <v>431411</v>
      </c>
      <c r="I580" s="2">
        <v>8099.1</v>
      </c>
      <c r="J580" s="2">
        <v>5242.9</v>
      </c>
      <c r="K580" s="65">
        <f t="shared" si="409"/>
        <v>2856.2000000000007</v>
      </c>
      <c r="L580" s="102">
        <f t="shared" si="403"/>
        <v>0.6473435319973824</v>
      </c>
      <c r="M580" s="65">
        <f t="shared" si="405"/>
        <v>141097</v>
      </c>
      <c r="N580" s="103">
        <f t="shared" si="406"/>
        <v>59331.20384325546</v>
      </c>
    </row>
    <row r="581" spans="1:14" ht="15">
      <c r="A581" s="6">
        <v>2662</v>
      </c>
      <c r="B581" s="2" t="s">
        <v>735</v>
      </c>
      <c r="C581" s="2">
        <v>30615</v>
      </c>
      <c r="D581" s="2">
        <v>8786</v>
      </c>
      <c r="E581" s="6">
        <v>0.05</v>
      </c>
      <c r="F581" s="6">
        <v>58</v>
      </c>
      <c r="G581" s="2">
        <v>49.4</v>
      </c>
      <c r="H581" s="65">
        <f t="shared" si="404"/>
        <v>434029</v>
      </c>
      <c r="I581" s="2">
        <v>8121.5</v>
      </c>
      <c r="J581" s="2">
        <v>5261.8</v>
      </c>
      <c r="K581" s="65">
        <f t="shared" si="409"/>
        <v>2859.7</v>
      </c>
      <c r="L581" s="102">
        <f t="shared" si="403"/>
        <v>0.6478852428738534</v>
      </c>
      <c r="M581" s="65">
        <f t="shared" si="405"/>
        <v>141270</v>
      </c>
      <c r="N581" s="103">
        <f t="shared" si="406"/>
        <v>59511.865138993235</v>
      </c>
    </row>
    <row r="582" spans="1:14" ht="15">
      <c r="A582" s="14">
        <v>2666</v>
      </c>
      <c r="B582" s="2" t="s">
        <v>738</v>
      </c>
      <c r="C582" s="2">
        <v>30675</v>
      </c>
      <c r="D582" s="2">
        <v>8810</v>
      </c>
      <c r="E582" s="6">
        <v>4.7</v>
      </c>
      <c r="F582" s="6">
        <v>15</v>
      </c>
      <c r="G582" s="2">
        <v>49.4</v>
      </c>
      <c r="H582" s="65">
        <f t="shared" si="404"/>
        <v>435214</v>
      </c>
      <c r="I582" s="2">
        <v>8131.7</v>
      </c>
      <c r="J582" s="2">
        <v>5276.9</v>
      </c>
      <c r="K582" s="65">
        <f t="shared" si="409"/>
        <v>2854.8</v>
      </c>
      <c r="L582" s="102">
        <f t="shared" si="403"/>
        <v>0.6489294981369209</v>
      </c>
      <c r="M582" s="65">
        <f t="shared" si="405"/>
        <v>141028</v>
      </c>
      <c r="N582" s="103">
        <f t="shared" si="406"/>
        <v>59584.81245311328</v>
      </c>
    </row>
    <row r="583" spans="1:14" ht="15">
      <c r="A583" s="6">
        <v>2672</v>
      </c>
      <c r="B583" s="2" t="s">
        <v>737</v>
      </c>
      <c r="C583" s="2">
        <v>30767</v>
      </c>
      <c r="D583" s="2">
        <v>8847</v>
      </c>
      <c r="E583" s="6">
        <v>3.78</v>
      </c>
      <c r="F583" s="67">
        <v>651</v>
      </c>
      <c r="G583" s="2">
        <v>49.4</v>
      </c>
      <c r="H583" s="65">
        <f t="shared" si="404"/>
        <v>437042</v>
      </c>
      <c r="I583" s="2">
        <v>8147.1</v>
      </c>
      <c r="J583" s="2">
        <v>5299.5</v>
      </c>
      <c r="K583" s="65">
        <f t="shared" si="409"/>
        <v>2847.6000000000004</v>
      </c>
      <c r="L583" s="102">
        <f t="shared" si="403"/>
        <v>0.6504768567956696</v>
      </c>
      <c r="M583" s="65">
        <f t="shared" si="405"/>
        <v>140672</v>
      </c>
      <c r="N583" s="103">
        <f t="shared" si="406"/>
        <v>59700.72230538922</v>
      </c>
    </row>
    <row r="584" spans="1:14" ht="15">
      <c r="A584" s="6">
        <v>2679</v>
      </c>
      <c r="B584" s="2" t="s">
        <v>739</v>
      </c>
      <c r="C584" s="2">
        <v>30856</v>
      </c>
      <c r="D584" s="2">
        <v>8878</v>
      </c>
      <c r="E584" s="6">
        <v>0.06</v>
      </c>
      <c r="F584" s="6">
        <v>38</v>
      </c>
      <c r="G584" s="2">
        <v>49.4</v>
      </c>
      <c r="H584" s="65">
        <f t="shared" si="404"/>
        <v>438574</v>
      </c>
      <c r="I584" s="2">
        <v>8166.9</v>
      </c>
      <c r="J584" s="2">
        <v>5316.8</v>
      </c>
      <c r="K584" s="65">
        <f aca="true" t="shared" si="410" ref="K584:K589">I584-J584</f>
        <v>2850.0999999999995</v>
      </c>
      <c r="L584" s="102">
        <f t="shared" si="403"/>
        <v>0.6510181341757583</v>
      </c>
      <c r="M584" s="65">
        <f t="shared" si="405"/>
        <v>140795</v>
      </c>
      <c r="N584" s="103">
        <f t="shared" si="406"/>
        <v>59753.456513624486</v>
      </c>
    </row>
    <row r="585" spans="1:14" ht="15">
      <c r="A585" s="6">
        <v>2685</v>
      </c>
      <c r="B585" s="2" t="s">
        <v>740</v>
      </c>
      <c r="C585" s="2">
        <v>30948</v>
      </c>
      <c r="D585" s="2">
        <v>8911</v>
      </c>
      <c r="E585" s="67">
        <v>4.93</v>
      </c>
      <c r="F585" s="6">
        <v>194</v>
      </c>
      <c r="G585" s="2">
        <v>49.4</v>
      </c>
      <c r="H585" s="65">
        <f t="shared" si="404"/>
        <v>440204</v>
      </c>
      <c r="I585" s="2">
        <v>8182.2</v>
      </c>
      <c r="J585" s="2">
        <v>5337.7</v>
      </c>
      <c r="K585" s="65">
        <f t="shared" si="410"/>
        <v>2844.5</v>
      </c>
      <c r="L585" s="102">
        <f t="shared" si="403"/>
        <v>0.6523551123169807</v>
      </c>
      <c r="M585" s="65">
        <f t="shared" si="405"/>
        <v>140519</v>
      </c>
      <c r="N585" s="103">
        <f t="shared" si="406"/>
        <v>59841.51210428305</v>
      </c>
    </row>
    <row r="586" spans="1:14" ht="15">
      <c r="A586" s="6">
        <v>2695</v>
      </c>
      <c r="B586" s="2" t="s">
        <v>741</v>
      </c>
      <c r="C586" s="2">
        <v>31019</v>
      </c>
      <c r="D586" s="2">
        <v>8934</v>
      </c>
      <c r="E586" s="6">
        <v>4.34</v>
      </c>
      <c r="F586" s="6">
        <v>225</v>
      </c>
      <c r="G586" s="2">
        <v>49.4</v>
      </c>
      <c r="H586" s="65">
        <f t="shared" si="404"/>
        <v>441340</v>
      </c>
      <c r="I586" s="2">
        <v>8193.5</v>
      </c>
      <c r="J586" s="2">
        <v>5352.5</v>
      </c>
      <c r="K586" s="65">
        <f t="shared" si="410"/>
        <v>2841</v>
      </c>
      <c r="L586" s="102">
        <f t="shared" si="403"/>
        <v>0.6532617318606212</v>
      </c>
      <c r="M586" s="65">
        <f t="shared" si="405"/>
        <v>140346</v>
      </c>
      <c r="N586" s="103">
        <f t="shared" si="406"/>
        <v>59773.32096474954</v>
      </c>
    </row>
    <row r="587" spans="1:14" ht="15">
      <c r="A587" s="14">
        <v>2701</v>
      </c>
      <c r="B587" s="2" t="s">
        <v>742</v>
      </c>
      <c r="C587" s="2">
        <v>31100</v>
      </c>
      <c r="D587" s="2">
        <v>8960</v>
      </c>
      <c r="E587" s="6">
        <v>4.6</v>
      </c>
      <c r="F587" s="6">
        <v>5</v>
      </c>
      <c r="G587" s="2">
        <v>49.4</v>
      </c>
      <c r="H587" s="65">
        <f t="shared" si="404"/>
        <v>442624</v>
      </c>
      <c r="I587" s="2">
        <v>8203.7</v>
      </c>
      <c r="J587" s="2">
        <v>5371.2</v>
      </c>
      <c r="K587" s="65">
        <f t="shared" si="410"/>
        <v>2832.500000000001</v>
      </c>
      <c r="L587" s="102">
        <f t="shared" si="403"/>
        <v>0.6547289637602545</v>
      </c>
      <c r="M587" s="65">
        <f t="shared" si="405"/>
        <v>139926</v>
      </c>
      <c r="N587" s="103">
        <f t="shared" si="406"/>
        <v>59814.05405405405</v>
      </c>
    </row>
    <row r="588" spans="1:14" ht="15">
      <c r="A588" s="6">
        <v>2709</v>
      </c>
      <c r="B588" s="2" t="s">
        <v>743</v>
      </c>
      <c r="C588" s="2">
        <v>31200</v>
      </c>
      <c r="D588" s="2">
        <v>8996</v>
      </c>
      <c r="E588" s="23">
        <v>5.16</v>
      </c>
      <c r="F588" s="6">
        <v>14</v>
      </c>
      <c r="G588" s="2">
        <v>49.4</v>
      </c>
      <c r="H588" s="65">
        <f t="shared" si="404"/>
        <v>444403</v>
      </c>
      <c r="I588" s="2">
        <v>8217.4</v>
      </c>
      <c r="J588" s="2">
        <v>5396.1</v>
      </c>
      <c r="K588" s="65">
        <f t="shared" si="410"/>
        <v>2821.2999999999993</v>
      </c>
      <c r="L588" s="102">
        <f t="shared" si="403"/>
        <v>0.6566675590819482</v>
      </c>
      <c r="M588" s="65">
        <f t="shared" si="405"/>
        <v>139373</v>
      </c>
      <c r="N588" s="103">
        <f t="shared" si="406"/>
        <v>59877.11148025101</v>
      </c>
    </row>
    <row r="589" spans="1:14" ht="15">
      <c r="A589" s="6">
        <v>2718</v>
      </c>
      <c r="B589" s="2" t="s">
        <v>745</v>
      </c>
      <c r="C589" s="2">
        <v>31301</v>
      </c>
      <c r="D589" s="2">
        <v>9030</v>
      </c>
      <c r="E589" s="6">
        <v>0.31</v>
      </c>
      <c r="F589" s="6">
        <v>12</v>
      </c>
      <c r="G589" s="2">
        <v>49.4</v>
      </c>
      <c r="H589" s="65">
        <f t="shared" si="404"/>
        <v>446082</v>
      </c>
      <c r="I589" s="2">
        <v>8234.2</v>
      </c>
      <c r="J589" s="2">
        <v>5419.2</v>
      </c>
      <c r="K589" s="65">
        <f t="shared" si="410"/>
        <v>2815.000000000001</v>
      </c>
      <c r="L589" s="102">
        <f t="shared" si="403"/>
        <v>0.6581331519759053</v>
      </c>
      <c r="M589" s="65">
        <f t="shared" si="405"/>
        <v>139061</v>
      </c>
      <c r="N589" s="103">
        <f t="shared" si="406"/>
        <v>59904.31567328918</v>
      </c>
    </row>
    <row r="590" spans="1:14" ht="15">
      <c r="A590" s="6">
        <v>2728</v>
      </c>
      <c r="B590" s="2" t="s">
        <v>746</v>
      </c>
      <c r="C590" s="2">
        <v>31422</v>
      </c>
      <c r="D590" s="2">
        <v>9064</v>
      </c>
      <c r="E590" s="6">
        <v>0.02</v>
      </c>
      <c r="F590" s="23">
        <v>51</v>
      </c>
      <c r="G590" s="2">
        <v>49.4</v>
      </c>
      <c r="H590" s="65">
        <f t="shared" si="404"/>
        <v>447762</v>
      </c>
      <c r="I590" s="2">
        <v>8254.1</v>
      </c>
      <c r="J590" s="2">
        <v>5442.9</v>
      </c>
      <c r="K590" s="65">
        <f aca="true" t="shared" si="411" ref="K590:K595">I590-J590</f>
        <v>2811.2000000000007</v>
      </c>
      <c r="L590" s="102">
        <f t="shared" si="403"/>
        <v>0.6594177439090876</v>
      </c>
      <c r="M590" s="65">
        <f t="shared" si="405"/>
        <v>138874</v>
      </c>
      <c r="N590" s="103">
        <f t="shared" si="406"/>
        <v>59909.50513196481</v>
      </c>
    </row>
    <row r="591" spans="1:14" ht="15">
      <c r="A591" s="6">
        <v>2730</v>
      </c>
      <c r="B591" s="2" t="s">
        <v>747</v>
      </c>
      <c r="C591" s="2">
        <v>31455</v>
      </c>
      <c r="D591" s="2">
        <v>9077</v>
      </c>
      <c r="E591" s="6">
        <v>3.93</v>
      </c>
      <c r="F591" s="6">
        <v>4</v>
      </c>
      <c r="G591" s="2">
        <v>49.4</v>
      </c>
      <c r="H591" s="65">
        <f t="shared" si="404"/>
        <v>448404</v>
      </c>
      <c r="I591" s="2">
        <v>8258.3</v>
      </c>
      <c r="J591" s="2">
        <v>5452.7</v>
      </c>
      <c r="K591" s="65">
        <f t="shared" si="411"/>
        <v>2805.5999999999995</v>
      </c>
      <c r="L591" s="102">
        <f t="shared" si="403"/>
        <v>0.6602690626400107</v>
      </c>
      <c r="M591" s="65">
        <f t="shared" si="405"/>
        <v>138597</v>
      </c>
      <c r="N591" s="103">
        <f t="shared" si="406"/>
        <v>59951.45054945055</v>
      </c>
    </row>
    <row r="592" spans="1:14" ht="15">
      <c r="A592" s="6">
        <v>2739</v>
      </c>
      <c r="B592" s="2" t="s">
        <v>748</v>
      </c>
      <c r="C592" s="2">
        <v>31584</v>
      </c>
      <c r="D592" s="2">
        <v>9119</v>
      </c>
      <c r="E592" s="23">
        <v>4.14</v>
      </c>
      <c r="F592" s="23">
        <v>422</v>
      </c>
      <c r="G592" s="2">
        <v>49.4</v>
      </c>
      <c r="H592" s="65">
        <f t="shared" si="404"/>
        <v>450479</v>
      </c>
      <c r="I592" s="2">
        <v>8297.4</v>
      </c>
      <c r="J592" s="2">
        <v>5477.9</v>
      </c>
      <c r="K592" s="65">
        <f t="shared" si="411"/>
        <v>2819.5</v>
      </c>
      <c r="L592" s="102">
        <f t="shared" si="403"/>
        <v>0.660194759804276</v>
      </c>
      <c r="M592" s="65">
        <f t="shared" si="405"/>
        <v>139284</v>
      </c>
      <c r="N592" s="103">
        <f t="shared" si="406"/>
        <v>60030.97298284045</v>
      </c>
    </row>
    <row r="593" spans="1:14" ht="15">
      <c r="A593" s="6">
        <v>2756</v>
      </c>
      <c r="B593" s="2" t="s">
        <v>750</v>
      </c>
      <c r="C593" s="2">
        <v>31755</v>
      </c>
      <c r="D593" s="2">
        <v>9166</v>
      </c>
      <c r="E593" s="6">
        <v>0.79</v>
      </c>
      <c r="F593" s="6">
        <v>148</v>
      </c>
      <c r="G593" s="2">
        <v>49.4</v>
      </c>
      <c r="H593" s="65">
        <f t="shared" si="404"/>
        <v>452801</v>
      </c>
      <c r="I593" s="2">
        <v>8348.7</v>
      </c>
      <c r="J593" s="2">
        <v>5507.1</v>
      </c>
      <c r="K593" s="65">
        <f t="shared" si="411"/>
        <v>2841.6000000000004</v>
      </c>
      <c r="L593" s="102">
        <f t="shared" si="403"/>
        <v>0.659635631894786</v>
      </c>
      <c r="M593" s="65">
        <f t="shared" si="405"/>
        <v>140376</v>
      </c>
      <c r="N593" s="103">
        <f t="shared" si="406"/>
        <v>59968.20210449927</v>
      </c>
    </row>
    <row r="594" spans="1:14" ht="15">
      <c r="A594" s="14">
        <v>2758</v>
      </c>
      <c r="B594" s="2" t="s">
        <v>752</v>
      </c>
      <c r="C594" s="2">
        <v>31775</v>
      </c>
      <c r="D594" s="2">
        <v>9172</v>
      </c>
      <c r="E594" s="6">
        <v>1.17</v>
      </c>
      <c r="F594" s="6">
        <v>50</v>
      </c>
      <c r="G594" s="2">
        <v>49.4</v>
      </c>
      <c r="H594" s="65">
        <f t="shared" si="404"/>
        <v>453097</v>
      </c>
      <c r="I594" s="2">
        <v>8352.2</v>
      </c>
      <c r="J594" s="2">
        <v>5510.8</v>
      </c>
      <c r="K594" s="65">
        <f t="shared" si="411"/>
        <v>2841.4000000000005</v>
      </c>
      <c r="L594" s="102">
        <f t="shared" si="403"/>
        <v>0.6598022078015373</v>
      </c>
      <c r="M594" s="65">
        <f t="shared" si="405"/>
        <v>140366</v>
      </c>
      <c r="N594" s="103">
        <f t="shared" si="406"/>
        <v>59963.88868745468</v>
      </c>
    </row>
    <row r="595" spans="1:14" ht="15">
      <c r="A595" s="6">
        <v>2759</v>
      </c>
      <c r="B595" s="2" t="s">
        <v>751</v>
      </c>
      <c r="C595" s="2">
        <v>31785</v>
      </c>
      <c r="D595" s="2">
        <v>9175</v>
      </c>
      <c r="E595" s="23">
        <v>1.36</v>
      </c>
      <c r="F595" s="6">
        <v>1</v>
      </c>
      <c r="G595" s="2">
        <v>49.4</v>
      </c>
      <c r="H595" s="65">
        <f t="shared" si="404"/>
        <v>453245</v>
      </c>
      <c r="I595" s="2">
        <v>8359.5</v>
      </c>
      <c r="J595" s="2">
        <v>5512.6</v>
      </c>
      <c r="K595" s="65">
        <f t="shared" si="411"/>
        <v>2846.8999999999996</v>
      </c>
      <c r="L595" s="102">
        <f t="shared" si="403"/>
        <v>0.6594413541479754</v>
      </c>
      <c r="M595" s="65">
        <f t="shared" si="405"/>
        <v>140637</v>
      </c>
      <c r="N595" s="103">
        <f t="shared" si="406"/>
        <v>59961.73432403045</v>
      </c>
    </row>
    <row r="596" spans="1:14" ht="15">
      <c r="A596" s="14">
        <v>2788</v>
      </c>
      <c r="B596" s="2" t="s">
        <v>755</v>
      </c>
      <c r="C596" s="2">
        <v>32070</v>
      </c>
      <c r="D596" s="2">
        <v>9230</v>
      </c>
      <c r="E596" s="23">
        <v>0.85</v>
      </c>
      <c r="F596" s="23">
        <v>420</v>
      </c>
      <c r="G596" s="2">
        <v>49.4</v>
      </c>
      <c r="H596" s="65">
        <f t="shared" si="404"/>
        <v>455962</v>
      </c>
      <c r="I596" s="2">
        <v>8503.6</v>
      </c>
      <c r="J596" s="2">
        <v>5543.5</v>
      </c>
      <c r="K596" s="65">
        <f aca="true" t="shared" si="412" ref="K596:K601">I596-J596</f>
        <v>2960.1000000000004</v>
      </c>
      <c r="L596" s="102">
        <f t="shared" si="403"/>
        <v>0.6519003716073192</v>
      </c>
      <c r="M596" s="65">
        <f t="shared" si="405"/>
        <v>146229</v>
      </c>
      <c r="N596" s="103">
        <f t="shared" si="406"/>
        <v>59693.73385939742</v>
      </c>
    </row>
    <row r="597" spans="1:14" ht="15">
      <c r="A597" s="6">
        <v>2813</v>
      </c>
      <c r="B597" s="2" t="s">
        <v>754</v>
      </c>
      <c r="C597" s="2">
        <v>32192</v>
      </c>
      <c r="D597" s="2">
        <v>9253</v>
      </c>
      <c r="E597" s="6">
        <v>0.64</v>
      </c>
      <c r="F597" s="23">
        <v>603</v>
      </c>
      <c r="G597" s="2">
        <v>49.4</v>
      </c>
      <c r="H597" s="65">
        <f t="shared" si="404"/>
        <v>457099</v>
      </c>
      <c r="I597" s="2">
        <v>8565.3</v>
      </c>
      <c r="J597" s="2">
        <v>5556.7</v>
      </c>
      <c r="K597" s="65">
        <f t="shared" si="412"/>
        <v>3008.5999999999995</v>
      </c>
      <c r="L597" s="102">
        <f t="shared" si="403"/>
        <v>0.6487455197132617</v>
      </c>
      <c r="M597" s="65">
        <f t="shared" si="405"/>
        <v>148625</v>
      </c>
      <c r="N597" s="103">
        <f t="shared" si="406"/>
        <v>59310.748311411306</v>
      </c>
    </row>
    <row r="598" spans="1:14" ht="15">
      <c r="A598" s="14">
        <v>2819</v>
      </c>
      <c r="B598" s="2" t="s">
        <v>757</v>
      </c>
      <c r="C598" s="2">
        <v>32237</v>
      </c>
      <c r="D598" s="2">
        <v>9259</v>
      </c>
      <c r="E598" s="23">
        <v>1.66</v>
      </c>
      <c r="F598" s="6">
        <v>136</v>
      </c>
      <c r="G598" s="2">
        <v>49.4</v>
      </c>
      <c r="H598" s="65">
        <f t="shared" si="404"/>
        <v>457395</v>
      </c>
      <c r="I598" s="2">
        <v>8598.5</v>
      </c>
      <c r="J598" s="2">
        <v>5560.7</v>
      </c>
      <c r="K598" s="65">
        <f t="shared" si="412"/>
        <v>3037.8</v>
      </c>
      <c r="L598" s="102">
        <f t="shared" si="403"/>
        <v>0.6467058207826947</v>
      </c>
      <c r="M598" s="65">
        <f t="shared" si="405"/>
        <v>150068</v>
      </c>
      <c r="N598" s="103">
        <f t="shared" si="406"/>
        <v>59222.83611209649</v>
      </c>
    </row>
    <row r="599" spans="1:14" ht="15">
      <c r="A599" s="6">
        <v>2820</v>
      </c>
      <c r="B599" s="2" t="s">
        <v>759</v>
      </c>
      <c r="C599" s="2">
        <v>32238</v>
      </c>
      <c r="D599" s="2">
        <v>9259</v>
      </c>
      <c r="E599" s="6">
        <v>0.1</v>
      </c>
      <c r="F599" s="6">
        <v>100</v>
      </c>
      <c r="G599" s="2">
        <v>49.4</v>
      </c>
      <c r="H599" s="65">
        <f t="shared" si="404"/>
        <v>457395</v>
      </c>
      <c r="I599" s="2">
        <v>8598.6</v>
      </c>
      <c r="J599" s="2">
        <v>5560.8</v>
      </c>
      <c r="K599" s="65">
        <f t="shared" si="412"/>
        <v>3037.8</v>
      </c>
      <c r="L599" s="102">
        <f t="shared" si="403"/>
        <v>0.6467099295234108</v>
      </c>
      <c r="M599" s="65">
        <f t="shared" si="405"/>
        <v>150068</v>
      </c>
      <c r="N599" s="103">
        <f t="shared" si="406"/>
        <v>59201.835106382976</v>
      </c>
    </row>
    <row r="600" spans="1:14" ht="15">
      <c r="A600" s="6">
        <v>2826</v>
      </c>
      <c r="B600" s="2" t="s">
        <v>761</v>
      </c>
      <c r="C600" s="2">
        <v>32293</v>
      </c>
      <c r="D600" s="2">
        <v>9269</v>
      </c>
      <c r="E600" s="23">
        <v>2.03</v>
      </c>
      <c r="F600" s="6">
        <v>384</v>
      </c>
      <c r="G600" s="2">
        <v>49.4</v>
      </c>
      <c r="H600" s="65">
        <f t="shared" si="404"/>
        <v>457889</v>
      </c>
      <c r="I600" s="2">
        <v>8617.1</v>
      </c>
      <c r="J600" s="2">
        <v>5566.5</v>
      </c>
      <c r="K600" s="65">
        <f t="shared" si="412"/>
        <v>3050.6000000000004</v>
      </c>
      <c r="L600" s="102">
        <f t="shared" si="403"/>
        <v>0.6459829873159183</v>
      </c>
      <c r="M600" s="65">
        <f t="shared" si="405"/>
        <v>150700</v>
      </c>
      <c r="N600" s="103">
        <f t="shared" si="406"/>
        <v>59139.94515215853</v>
      </c>
    </row>
    <row r="601" spans="1:14" ht="15">
      <c r="A601" s="6">
        <v>2839</v>
      </c>
      <c r="B601" s="2" t="s">
        <v>762</v>
      </c>
      <c r="C601" s="2">
        <v>32363</v>
      </c>
      <c r="D601" s="2">
        <v>9277</v>
      </c>
      <c r="E601" s="6">
        <v>0.56</v>
      </c>
      <c r="F601" s="23">
        <v>717</v>
      </c>
      <c r="G601" s="2">
        <v>49.4</v>
      </c>
      <c r="H601" s="65">
        <f t="shared" si="404"/>
        <v>458284</v>
      </c>
      <c r="I601" s="2">
        <v>8661.8</v>
      </c>
      <c r="J601" s="2">
        <v>5570.2</v>
      </c>
      <c r="K601" s="65">
        <f t="shared" si="412"/>
        <v>3091.5999999999995</v>
      </c>
      <c r="L601" s="102">
        <f t="shared" si="403"/>
        <v>0.6430764968020504</v>
      </c>
      <c r="M601" s="65">
        <f aca="true" t="shared" si="413" ref="M601:M606">ROUNDUP(G601*K601,0)</f>
        <v>152726</v>
      </c>
      <c r="N601" s="103">
        <f t="shared" si="406"/>
        <v>58919.92250792532</v>
      </c>
    </row>
    <row r="602" spans="1:14" ht="15">
      <c r="A602" s="14">
        <v>2850</v>
      </c>
      <c r="B602" s="2" t="s">
        <v>765</v>
      </c>
      <c r="C602" s="2">
        <v>32450</v>
      </c>
      <c r="D602" s="2">
        <v>9290</v>
      </c>
      <c r="E602" s="6">
        <v>0.46</v>
      </c>
      <c r="F602" s="6">
        <v>15</v>
      </c>
      <c r="G602" s="2">
        <v>49.4</v>
      </c>
      <c r="H602" s="65">
        <f t="shared" si="404"/>
        <v>458926</v>
      </c>
      <c r="I602" s="2">
        <v>8704.7</v>
      </c>
      <c r="J602" s="2">
        <v>5577.6</v>
      </c>
      <c r="K602" s="65">
        <f aca="true" t="shared" si="414" ref="K602:K607">I602-J602</f>
        <v>3127.1000000000004</v>
      </c>
      <c r="L602" s="102">
        <f t="shared" si="403"/>
        <v>0.6407572920376349</v>
      </c>
      <c r="M602" s="65">
        <f t="shared" si="413"/>
        <v>154479</v>
      </c>
      <c r="N602" s="103">
        <f t="shared" si="406"/>
        <v>58774.73333333333</v>
      </c>
    </row>
    <row r="603" spans="1:14" ht="15">
      <c r="A603" s="6">
        <v>2860</v>
      </c>
      <c r="B603" s="2" t="s">
        <v>766</v>
      </c>
      <c r="C603" s="2">
        <v>32538</v>
      </c>
      <c r="D603" s="2">
        <v>9304</v>
      </c>
      <c r="E603" s="73">
        <v>0.37</v>
      </c>
      <c r="F603" s="23">
        <v>35</v>
      </c>
      <c r="G603" s="2">
        <v>49.4</v>
      </c>
      <c r="H603" s="65">
        <f t="shared" si="404"/>
        <v>459618</v>
      </c>
      <c r="I603" s="2">
        <v>8747.6</v>
      </c>
      <c r="J603" s="2">
        <v>5584.9</v>
      </c>
      <c r="K603" s="65">
        <f t="shared" si="414"/>
        <v>3162.7000000000007</v>
      </c>
      <c r="L603" s="102">
        <f t="shared" si="403"/>
        <v>0.6384494032648954</v>
      </c>
      <c r="M603" s="65">
        <f t="shared" si="413"/>
        <v>156238</v>
      </c>
      <c r="N603" s="103">
        <f t="shared" si="406"/>
        <v>58657.541958041955</v>
      </c>
    </row>
    <row r="604" spans="1:14" ht="15">
      <c r="A604" s="14">
        <v>2878</v>
      </c>
      <c r="B604" s="2" t="s">
        <v>768</v>
      </c>
      <c r="C604" s="2">
        <v>32707</v>
      </c>
      <c r="D604" s="2">
        <v>9339</v>
      </c>
      <c r="E604" s="65">
        <v>0.3</v>
      </c>
      <c r="F604" s="6">
        <v>33</v>
      </c>
      <c r="G604" s="2">
        <v>49.4</v>
      </c>
      <c r="H604" s="65">
        <f t="shared" si="404"/>
        <v>461347</v>
      </c>
      <c r="I604" s="2">
        <v>8792.5</v>
      </c>
      <c r="J604" s="2">
        <v>5607.3</v>
      </c>
      <c r="K604" s="65">
        <f t="shared" si="414"/>
        <v>3185.2</v>
      </c>
      <c r="L604" s="102">
        <f t="shared" si="403"/>
        <v>0.6377367074210976</v>
      </c>
      <c r="M604" s="65">
        <f t="shared" si="413"/>
        <v>157349</v>
      </c>
      <c r="N604" s="103">
        <f t="shared" si="406"/>
        <v>58509.95656706046</v>
      </c>
    </row>
    <row r="605" spans="1:14" ht="15">
      <c r="A605" s="6">
        <v>2882</v>
      </c>
      <c r="B605" s="2" t="s">
        <v>769</v>
      </c>
      <c r="C605" s="2">
        <v>32745</v>
      </c>
      <c r="D605" s="2">
        <v>9347</v>
      </c>
      <c r="E605" s="65">
        <v>1.77</v>
      </c>
      <c r="F605" s="23">
        <v>752</v>
      </c>
      <c r="G605" s="2">
        <v>49.4</v>
      </c>
      <c r="H605" s="65">
        <f t="shared" si="404"/>
        <v>461742</v>
      </c>
      <c r="I605" s="2">
        <v>8802.5</v>
      </c>
      <c r="J605" s="2">
        <v>5612.3</v>
      </c>
      <c r="K605" s="65">
        <f t="shared" si="414"/>
        <v>3190.2</v>
      </c>
      <c r="L605" s="102">
        <f t="shared" si="403"/>
        <v>0.6375802328883841</v>
      </c>
      <c r="M605" s="65">
        <f t="shared" si="413"/>
        <v>157596</v>
      </c>
      <c r="N605" s="103">
        <f t="shared" si="406"/>
        <v>58478.77515614157</v>
      </c>
    </row>
    <row r="606" spans="1:14" ht="15">
      <c r="A606" s="6">
        <v>2888</v>
      </c>
      <c r="B606" s="2" t="s">
        <v>771</v>
      </c>
      <c r="C606" s="2">
        <v>32816</v>
      </c>
      <c r="D606" s="2">
        <v>9366</v>
      </c>
      <c r="E606" s="73">
        <v>4.02</v>
      </c>
      <c r="F606" s="6">
        <v>2</v>
      </c>
      <c r="G606" s="2">
        <v>49.4</v>
      </c>
      <c r="H606" s="65">
        <f t="shared" si="404"/>
        <v>462681</v>
      </c>
      <c r="I606" s="2">
        <v>8818.7</v>
      </c>
      <c r="J606" s="2">
        <v>5625.1</v>
      </c>
      <c r="K606" s="65">
        <f t="shared" si="414"/>
        <v>3193.6000000000004</v>
      </c>
      <c r="L606" s="102">
        <f t="shared" si="403"/>
        <v>0.6378604556227108</v>
      </c>
      <c r="M606" s="65">
        <f t="shared" si="413"/>
        <v>157764</v>
      </c>
      <c r="N606" s="103">
        <f t="shared" si="406"/>
        <v>58475.957409972296</v>
      </c>
    </row>
    <row r="607" spans="1:14" ht="15">
      <c r="A607" s="6">
        <v>2898</v>
      </c>
      <c r="B607" s="2" t="s">
        <v>772</v>
      </c>
      <c r="C607" s="2">
        <v>33023</v>
      </c>
      <c r="D607" s="2">
        <v>9412</v>
      </c>
      <c r="E607" s="65">
        <v>0.19</v>
      </c>
      <c r="F607" s="6">
        <v>180</v>
      </c>
      <c r="G607" s="2">
        <v>49.4</v>
      </c>
      <c r="H607" s="65">
        <f t="shared" si="404"/>
        <v>464953</v>
      </c>
      <c r="I607" s="2">
        <v>8887.4</v>
      </c>
      <c r="J607" s="2">
        <v>5625.1</v>
      </c>
      <c r="K607" s="65">
        <f t="shared" si="414"/>
        <v>3262.2999999999993</v>
      </c>
      <c r="L607" s="102">
        <f t="shared" si="403"/>
        <v>0.6329297657357608</v>
      </c>
      <c r="M607" s="65">
        <f aca="true" t="shared" si="415" ref="M607:M613">ROUNDUP(G607*K607,0)</f>
        <v>161158</v>
      </c>
      <c r="N607" s="103">
        <f t="shared" si="406"/>
        <v>58560.33298826777</v>
      </c>
    </row>
    <row r="608" spans="1:14" ht="15">
      <c r="A608" s="14">
        <v>2909</v>
      </c>
      <c r="B608" s="2" t="s">
        <v>773</v>
      </c>
      <c r="C608" s="2">
        <v>33023</v>
      </c>
      <c r="D608" s="2">
        <v>9416</v>
      </c>
      <c r="E608" s="65">
        <v>0.49</v>
      </c>
      <c r="F608" s="6">
        <v>171</v>
      </c>
      <c r="G608" s="2">
        <v>49.4</v>
      </c>
      <c r="H608" s="65">
        <f t="shared" si="404"/>
        <v>465151</v>
      </c>
      <c r="I608" s="2">
        <v>8889.7</v>
      </c>
      <c r="J608" s="2">
        <v>5629.1</v>
      </c>
      <c r="K608" s="65">
        <f aca="true" t="shared" si="416" ref="K608:K613">I608-J608</f>
        <v>3260.6000000000004</v>
      </c>
      <c r="L608" s="102">
        <f t="shared" si="403"/>
        <v>0.6332159690428248</v>
      </c>
      <c r="M608" s="65">
        <f t="shared" si="415"/>
        <v>161074</v>
      </c>
      <c r="N608" s="103">
        <f t="shared" si="406"/>
        <v>58363.73839807494</v>
      </c>
    </row>
    <row r="609" spans="1:14" ht="15">
      <c r="A609" s="6">
        <v>2927</v>
      </c>
      <c r="B609" s="2" t="s">
        <v>774</v>
      </c>
      <c r="C609" s="2">
        <v>33270</v>
      </c>
      <c r="D609" s="2">
        <v>9488</v>
      </c>
      <c r="E609" s="23">
        <v>5.98</v>
      </c>
      <c r="F609" s="6">
        <v>24</v>
      </c>
      <c r="G609" s="2">
        <v>49.4</v>
      </c>
      <c r="H609" s="65">
        <f t="shared" si="404"/>
        <v>468708</v>
      </c>
      <c r="I609" s="2">
        <v>8931.8</v>
      </c>
      <c r="J609" s="2">
        <v>5700.8</v>
      </c>
      <c r="K609" s="65">
        <f t="shared" si="416"/>
        <v>3230.999999999999</v>
      </c>
      <c r="L609" s="102">
        <f t="shared" si="403"/>
        <v>0.6382588056158893</v>
      </c>
      <c r="M609" s="65">
        <f t="shared" si="415"/>
        <v>159612</v>
      </c>
      <c r="N609" s="103">
        <f t="shared" si="406"/>
        <v>58448.38401093269</v>
      </c>
    </row>
    <row r="610" spans="1:14" ht="15">
      <c r="A610" s="14">
        <v>2939</v>
      </c>
      <c r="B610" s="2" t="s">
        <v>777</v>
      </c>
      <c r="C610" s="2">
        <v>33430</v>
      </c>
      <c r="D610" s="2">
        <v>9547</v>
      </c>
      <c r="E610" s="6">
        <v>3.31</v>
      </c>
      <c r="F610" s="23">
        <v>790</v>
      </c>
      <c r="G610" s="2">
        <v>49.4</v>
      </c>
      <c r="H610" s="65">
        <f t="shared" si="404"/>
        <v>471622</v>
      </c>
      <c r="I610" s="2">
        <v>8956.4</v>
      </c>
      <c r="J610" s="2">
        <v>5734.2</v>
      </c>
      <c r="K610" s="65">
        <f t="shared" si="416"/>
        <v>3222.2</v>
      </c>
      <c r="L610" s="102">
        <f t="shared" si="403"/>
        <v>0.6402349158143897</v>
      </c>
      <c r="M610" s="65">
        <f t="shared" si="415"/>
        <v>159177</v>
      </c>
      <c r="N610" s="103">
        <f t="shared" si="406"/>
        <v>58571.63320857434</v>
      </c>
    </row>
    <row r="611" spans="1:14" ht="15">
      <c r="A611" s="6">
        <v>2951</v>
      </c>
      <c r="B611" s="2" t="s">
        <v>776</v>
      </c>
      <c r="C611" s="2">
        <v>33600</v>
      </c>
      <c r="D611" s="2">
        <v>9616</v>
      </c>
      <c r="E611" s="23">
        <v>3.12</v>
      </c>
      <c r="F611" s="23">
        <v>706</v>
      </c>
      <c r="G611" s="2">
        <v>49.4</v>
      </c>
      <c r="H611" s="65">
        <f aca="true" t="shared" si="417" ref="H611:H616">ROUNDUP(D611*G611,0)</f>
        <v>475031</v>
      </c>
      <c r="I611" s="2">
        <v>8989.8</v>
      </c>
      <c r="J611" s="2">
        <v>5782.7</v>
      </c>
      <c r="K611" s="65">
        <f t="shared" si="416"/>
        <v>3207.0999999999995</v>
      </c>
      <c r="L611" s="102">
        <f aca="true" t="shared" si="418" ref="L611:L616">J611/I611</f>
        <v>0.643251240294556</v>
      </c>
      <c r="M611" s="65">
        <f t="shared" si="415"/>
        <v>158431</v>
      </c>
      <c r="N611" s="103">
        <f aca="true" t="shared" si="419" ref="N611:N616">365*H611/A611</f>
        <v>58755.105049135884</v>
      </c>
    </row>
    <row r="612" spans="1:14" ht="15">
      <c r="A612" s="14">
        <v>2970</v>
      </c>
      <c r="B612" s="2" t="s">
        <v>782</v>
      </c>
      <c r="C612" s="2">
        <v>33961</v>
      </c>
      <c r="D612" s="2">
        <v>9701</v>
      </c>
      <c r="E612" s="6">
        <v>1.9</v>
      </c>
      <c r="F612" s="6">
        <v>110</v>
      </c>
      <c r="G612" s="2">
        <v>49.4</v>
      </c>
      <c r="H612" s="65">
        <f t="shared" si="417"/>
        <v>479230</v>
      </c>
      <c r="I612" s="2">
        <v>9047.8</v>
      </c>
      <c r="J612" s="2">
        <v>5846.4</v>
      </c>
      <c r="K612" s="65">
        <f t="shared" si="416"/>
        <v>3201.3999999999996</v>
      </c>
      <c r="L612" s="102">
        <f t="shared" si="418"/>
        <v>0.6461681292689936</v>
      </c>
      <c r="M612" s="65">
        <f t="shared" si="415"/>
        <v>158150</v>
      </c>
      <c r="N612" s="103">
        <f t="shared" si="419"/>
        <v>58895.26936026936</v>
      </c>
    </row>
    <row r="613" spans="1:14" ht="15">
      <c r="A613" s="6">
        <v>2994</v>
      </c>
      <c r="B613" s="2" t="s">
        <v>781</v>
      </c>
      <c r="C613" s="2">
        <v>34246</v>
      </c>
      <c r="D613" s="2">
        <v>9813</v>
      </c>
      <c r="E613" s="23">
        <v>4.8</v>
      </c>
      <c r="F613" s="6">
        <v>187</v>
      </c>
      <c r="G613" s="2">
        <v>49.4</v>
      </c>
      <c r="H613" s="65">
        <f t="shared" si="417"/>
        <v>484763</v>
      </c>
      <c r="I613" s="2">
        <v>9093.7</v>
      </c>
      <c r="J613" s="2">
        <v>5896.8</v>
      </c>
      <c r="K613" s="65">
        <f t="shared" si="416"/>
        <v>3196.9000000000005</v>
      </c>
      <c r="L613" s="102">
        <f t="shared" si="418"/>
        <v>0.6484489261796628</v>
      </c>
      <c r="M613" s="65">
        <f t="shared" si="415"/>
        <v>157927</v>
      </c>
      <c r="N613" s="103">
        <f t="shared" si="419"/>
        <v>59097.693720774885</v>
      </c>
    </row>
    <row r="614" spans="1:14" ht="15">
      <c r="A614" s="14">
        <v>3000</v>
      </c>
      <c r="B614" s="2" t="s">
        <v>784</v>
      </c>
      <c r="C614" s="2">
        <v>34326</v>
      </c>
      <c r="D614" s="2">
        <v>9838</v>
      </c>
      <c r="E614" s="6">
        <v>4</v>
      </c>
      <c r="F614" s="23">
        <v>400</v>
      </c>
      <c r="G614" s="2">
        <v>49.4</v>
      </c>
      <c r="H614" s="65">
        <f t="shared" si="417"/>
        <v>485998</v>
      </c>
      <c r="I614" s="2">
        <v>9093.7</v>
      </c>
      <c r="J614" s="2">
        <v>5912.1</v>
      </c>
      <c r="K614" s="65">
        <v>3194.2000000000007</v>
      </c>
      <c r="L614" s="102">
        <f t="shared" si="418"/>
        <v>0.6501314096572353</v>
      </c>
      <c r="M614" s="65">
        <f aca="true" t="shared" si="420" ref="M614:M619">ROUNDUP(G614*K614,0)</f>
        <v>157794</v>
      </c>
      <c r="N614" s="103">
        <f t="shared" si="419"/>
        <v>59129.75666666667</v>
      </c>
    </row>
    <row r="615" spans="1:14" ht="15">
      <c r="A615" s="6">
        <v>3015</v>
      </c>
      <c r="B615" s="2" t="s">
        <v>785</v>
      </c>
      <c r="C615" s="2">
        <v>34565</v>
      </c>
      <c r="D615" s="2">
        <v>9914</v>
      </c>
      <c r="E615" s="23">
        <v>5.35</v>
      </c>
      <c r="F615" s="23">
        <v>501</v>
      </c>
      <c r="G615" s="2">
        <v>49.4</v>
      </c>
      <c r="H615" s="65">
        <f t="shared" si="417"/>
        <v>489752</v>
      </c>
      <c r="I615" s="2">
        <v>9144.2</v>
      </c>
      <c r="J615" s="2">
        <v>5958.1</v>
      </c>
      <c r="K615" s="65">
        <f aca="true" t="shared" si="421" ref="K615:K622">I615-J615</f>
        <v>3186.1000000000004</v>
      </c>
      <c r="L615" s="102">
        <f t="shared" si="418"/>
        <v>0.6515714879377091</v>
      </c>
      <c r="M615" s="65">
        <f t="shared" si="420"/>
        <v>157394</v>
      </c>
      <c r="N615" s="103">
        <f t="shared" si="419"/>
        <v>59290.04311774461</v>
      </c>
    </row>
    <row r="616" spans="1:14" ht="15">
      <c r="A616" s="6">
        <v>3018</v>
      </c>
      <c r="B616" s="2" t="s">
        <v>787</v>
      </c>
      <c r="C616" s="2">
        <v>34611</v>
      </c>
      <c r="D616" s="2">
        <v>9928</v>
      </c>
      <c r="E616" s="6">
        <v>2.69</v>
      </c>
      <c r="F616" s="6">
        <v>239</v>
      </c>
      <c r="G616" s="2">
        <v>49.4</v>
      </c>
      <c r="H616" s="65">
        <f t="shared" si="417"/>
        <v>490444</v>
      </c>
      <c r="I616" s="2">
        <v>9159.1</v>
      </c>
      <c r="J616" s="2">
        <v>5963.1</v>
      </c>
      <c r="K616" s="65">
        <f t="shared" si="421"/>
        <v>3196</v>
      </c>
      <c r="L616" s="102">
        <f t="shared" si="418"/>
        <v>0.6510574183052921</v>
      </c>
      <c r="M616" s="65">
        <f t="shared" si="420"/>
        <v>157883</v>
      </c>
      <c r="N616" s="103">
        <f t="shared" si="419"/>
        <v>59314.797879390324</v>
      </c>
    </row>
    <row r="617" spans="1:14" ht="15">
      <c r="A617" s="6">
        <v>3030</v>
      </c>
      <c r="B617" s="2" t="s">
        <v>788</v>
      </c>
      <c r="C617" s="2">
        <v>34790</v>
      </c>
      <c r="D617" s="2">
        <v>9983</v>
      </c>
      <c r="E617" s="6">
        <v>4.68</v>
      </c>
      <c r="F617" s="6">
        <v>10</v>
      </c>
      <c r="G617" s="2">
        <v>49.4</v>
      </c>
      <c r="H617" s="65">
        <f aca="true" t="shared" si="422" ref="H617:H624">ROUNDUP(D617*G617,0)</f>
        <v>493161</v>
      </c>
      <c r="I617" s="2">
        <v>9179.6</v>
      </c>
      <c r="J617" s="2">
        <v>5999.7</v>
      </c>
      <c r="K617" s="65">
        <f t="shared" si="421"/>
        <v>3179.9000000000005</v>
      </c>
      <c r="L617" s="102">
        <f aca="true" t="shared" si="423" ref="L617:L624">J617/I617</f>
        <v>0.6535905703952242</v>
      </c>
      <c r="M617" s="65">
        <f t="shared" si="420"/>
        <v>157088</v>
      </c>
      <c r="N617" s="103">
        <f aca="true" t="shared" si="424" ref="N617:N624">365*H617/A617</f>
        <v>59407.183168316835</v>
      </c>
    </row>
    <row r="618" spans="1:14" ht="15">
      <c r="A618" s="14">
        <v>3031</v>
      </c>
      <c r="B618" s="2" t="s">
        <v>789</v>
      </c>
      <c r="C618" s="2">
        <v>34804</v>
      </c>
      <c r="D618" s="2">
        <v>9987</v>
      </c>
      <c r="E618" s="6">
        <v>4.1</v>
      </c>
      <c r="F618" s="6">
        <v>19</v>
      </c>
      <c r="G618" s="2">
        <v>49.4</v>
      </c>
      <c r="H618" s="65">
        <f t="shared" si="422"/>
        <v>493358</v>
      </c>
      <c r="I618" s="2">
        <v>9182.4</v>
      </c>
      <c r="J618" s="2">
        <v>6002.1</v>
      </c>
      <c r="K618" s="65">
        <f t="shared" si="421"/>
        <v>3180.2999999999993</v>
      </c>
      <c r="L618" s="102">
        <f t="shared" si="423"/>
        <v>0.6536526398327235</v>
      </c>
      <c r="M618" s="65">
        <f t="shared" si="420"/>
        <v>157107</v>
      </c>
      <c r="N618" s="103">
        <f t="shared" si="424"/>
        <v>59411.30649950512</v>
      </c>
    </row>
    <row r="619" spans="1:14" ht="15">
      <c r="A619" s="6">
        <v>3031</v>
      </c>
      <c r="B619" s="2" t="s">
        <v>790</v>
      </c>
      <c r="C619" s="2">
        <v>34847</v>
      </c>
      <c r="D619" s="2">
        <v>10000</v>
      </c>
      <c r="E619" s="23">
        <v>5.64</v>
      </c>
      <c r="F619" s="23">
        <v>192</v>
      </c>
      <c r="G619" s="2">
        <v>49.4</v>
      </c>
      <c r="H619" s="65">
        <f t="shared" si="422"/>
        <v>494000</v>
      </c>
      <c r="I619" s="2">
        <v>9190.9</v>
      </c>
      <c r="J619" s="2">
        <v>6009.6</v>
      </c>
      <c r="K619" s="65">
        <f t="shared" si="421"/>
        <v>3181.2999999999993</v>
      </c>
      <c r="L619" s="102">
        <f t="shared" si="423"/>
        <v>0.653864148233579</v>
      </c>
      <c r="M619" s="65">
        <f t="shared" si="420"/>
        <v>157157</v>
      </c>
      <c r="N619" s="103">
        <f t="shared" si="424"/>
        <v>59488.61761794787</v>
      </c>
    </row>
    <row r="620" spans="1:14" ht="15">
      <c r="A620" s="14">
        <v>3059</v>
      </c>
      <c r="B620" s="2" t="s">
        <v>792</v>
      </c>
      <c r="C620" s="2">
        <v>35251</v>
      </c>
      <c r="D620" s="2">
        <v>10120</v>
      </c>
      <c r="E620" s="6">
        <v>2.34</v>
      </c>
      <c r="F620" s="6">
        <v>45</v>
      </c>
      <c r="G620" s="2">
        <v>49.4</v>
      </c>
      <c r="H620" s="65">
        <f t="shared" si="422"/>
        <v>499928</v>
      </c>
      <c r="I620" s="2">
        <v>9250.9</v>
      </c>
      <c r="J620" s="2">
        <v>6098.34</v>
      </c>
      <c r="K620" s="65">
        <f t="shared" si="421"/>
        <v>3152.5599999999995</v>
      </c>
      <c r="L620" s="102">
        <f t="shared" si="423"/>
        <v>0.6592158600784789</v>
      </c>
      <c r="M620" s="65">
        <f aca="true" t="shared" si="425" ref="M620:M625">ROUNDUP(G620*K620,0)</f>
        <v>155737</v>
      </c>
      <c r="N620" s="103">
        <f t="shared" si="424"/>
        <v>59651.42857142857</v>
      </c>
    </row>
    <row r="621" spans="1:14" ht="15">
      <c r="A621" s="6">
        <v>3075</v>
      </c>
      <c r="B621" s="2" t="s">
        <v>793</v>
      </c>
      <c r="C621" s="2">
        <v>35461</v>
      </c>
      <c r="D621" s="2">
        <v>10201</v>
      </c>
      <c r="E621" s="6">
        <v>0.14</v>
      </c>
      <c r="F621" s="23">
        <v>391</v>
      </c>
      <c r="G621" s="2">
        <v>49.4</v>
      </c>
      <c r="H621" s="65">
        <f t="shared" si="422"/>
        <v>503930</v>
      </c>
      <c r="I621" s="2">
        <v>9290.9</v>
      </c>
      <c r="J621" s="2">
        <v>6137.5</v>
      </c>
      <c r="K621" s="65">
        <f t="shared" si="421"/>
        <v>3153.3999999999996</v>
      </c>
      <c r="L621" s="102">
        <f t="shared" si="423"/>
        <v>0.6605926228890635</v>
      </c>
      <c r="M621" s="65">
        <f t="shared" si="425"/>
        <v>155778</v>
      </c>
      <c r="N621" s="103">
        <f t="shared" si="424"/>
        <v>59816.081300813006</v>
      </c>
    </row>
    <row r="622" spans="1:14" ht="15">
      <c r="A622" s="2">
        <v>3081</v>
      </c>
      <c r="B622" s="2" t="s">
        <v>794</v>
      </c>
      <c r="C622" s="2">
        <v>35506</v>
      </c>
      <c r="D622" s="2">
        <v>10229</v>
      </c>
      <c r="E622" s="6">
        <v>0.4</v>
      </c>
      <c r="F622" s="2">
        <v>165</v>
      </c>
      <c r="G622" s="2">
        <v>49.4</v>
      </c>
      <c r="H622" s="65">
        <f t="shared" si="422"/>
        <v>505313</v>
      </c>
      <c r="I622" s="2">
        <v>9306.6</v>
      </c>
      <c r="J622" s="2">
        <v>6156.1</v>
      </c>
      <c r="K622" s="65">
        <f t="shared" si="421"/>
        <v>3150.5</v>
      </c>
      <c r="L622" s="102">
        <f t="shared" si="423"/>
        <v>0.6614768014097522</v>
      </c>
      <c r="M622" s="65">
        <f t="shared" si="425"/>
        <v>155635</v>
      </c>
      <c r="N622" s="103">
        <f t="shared" si="424"/>
        <v>59863.43557286595</v>
      </c>
    </row>
    <row r="623" spans="1:14" ht="15">
      <c r="A623" s="14">
        <v>3088</v>
      </c>
      <c r="B623" s="2" t="s">
        <v>796</v>
      </c>
      <c r="C623" s="2">
        <v>35586</v>
      </c>
      <c r="D623" s="2">
        <v>10255</v>
      </c>
      <c r="E623" s="23">
        <v>0.8</v>
      </c>
      <c r="F623" s="2">
        <v>340</v>
      </c>
      <c r="G623" s="2">
        <v>49.4</v>
      </c>
      <c r="H623" s="65">
        <f t="shared" si="422"/>
        <v>506597</v>
      </c>
      <c r="I623" s="2">
        <v>9321.2</v>
      </c>
      <c r="J623" s="2">
        <v>6173.1</v>
      </c>
      <c r="K623" s="65">
        <f aca="true" t="shared" si="426" ref="K623:K628">I623-J623</f>
        <v>3148.1000000000004</v>
      </c>
      <c r="L623" s="102">
        <f t="shared" si="423"/>
        <v>0.6622645152984594</v>
      </c>
      <c r="M623" s="65">
        <f t="shared" si="425"/>
        <v>155517</v>
      </c>
      <c r="N623" s="103">
        <f t="shared" si="424"/>
        <v>59879.50291450777</v>
      </c>
    </row>
    <row r="624" spans="1:16" ht="15">
      <c r="A624" s="2">
        <v>3095</v>
      </c>
      <c r="B624" s="2" t="s">
        <v>795</v>
      </c>
      <c r="C624" s="2">
        <v>35667</v>
      </c>
      <c r="D624" s="2">
        <v>10280</v>
      </c>
      <c r="E624" s="23">
        <v>0.47</v>
      </c>
      <c r="F624" s="23">
        <v>517</v>
      </c>
      <c r="G624" s="2">
        <v>49.4</v>
      </c>
      <c r="H624" s="65">
        <f t="shared" si="422"/>
        <v>507832</v>
      </c>
      <c r="I624" s="2">
        <v>9336.4</v>
      </c>
      <c r="J624" s="2">
        <v>6189.9</v>
      </c>
      <c r="K624" s="65">
        <f t="shared" si="426"/>
        <v>3146.5</v>
      </c>
      <c r="L624" s="102">
        <f t="shared" si="423"/>
        <v>0.662985733259072</v>
      </c>
      <c r="M624" s="65">
        <f t="shared" si="425"/>
        <v>155438</v>
      </c>
      <c r="N624" s="103">
        <f t="shared" si="424"/>
        <v>59889.718901453954</v>
      </c>
      <c r="P624" s="141"/>
    </row>
    <row r="625" spans="1:16" ht="15">
      <c r="A625" s="2">
        <v>3110</v>
      </c>
      <c r="B625" s="2" t="s">
        <v>799</v>
      </c>
      <c r="C625" s="2">
        <v>35819</v>
      </c>
      <c r="D625" s="2">
        <v>10335</v>
      </c>
      <c r="E625" s="6">
        <v>0.24</v>
      </c>
      <c r="F625" s="6">
        <v>136</v>
      </c>
      <c r="G625" s="2">
        <v>49.4</v>
      </c>
      <c r="H625" s="65">
        <f aca="true" t="shared" si="427" ref="H625:H630">ROUNDUP(D625*G625,0)</f>
        <v>510549</v>
      </c>
      <c r="I625" s="2">
        <v>9372.9</v>
      </c>
      <c r="J625" s="2">
        <v>6226.1</v>
      </c>
      <c r="K625" s="65">
        <f t="shared" si="426"/>
        <v>3146.7999999999993</v>
      </c>
      <c r="L625" s="102">
        <f aca="true" t="shared" si="428" ref="L625:L630">J625/I625</f>
        <v>0.6642661289462174</v>
      </c>
      <c r="M625" s="65">
        <f t="shared" si="425"/>
        <v>155452</v>
      </c>
      <c r="N625" s="103">
        <f aca="true" t="shared" si="429" ref="N625:N630">365*H625/A625</f>
        <v>59919.737942122185</v>
      </c>
      <c r="P625" s="141"/>
    </row>
    <row r="626" spans="1:16" ht="15">
      <c r="A626" s="14">
        <v>3119</v>
      </c>
      <c r="B626" s="2" t="s">
        <v>802</v>
      </c>
      <c r="C626" s="2">
        <v>35905</v>
      </c>
      <c r="D626" s="2">
        <v>10354</v>
      </c>
      <c r="E626" s="6">
        <v>2.24</v>
      </c>
      <c r="F626" s="6">
        <v>110</v>
      </c>
      <c r="G626" s="2">
        <v>49.4</v>
      </c>
      <c r="H626" s="65">
        <f t="shared" si="427"/>
        <v>511488</v>
      </c>
      <c r="I626" s="2">
        <v>9401.2</v>
      </c>
      <c r="J626" s="2">
        <v>6237.8</v>
      </c>
      <c r="K626" s="65">
        <f t="shared" si="426"/>
        <v>3163.4000000000005</v>
      </c>
      <c r="L626" s="102">
        <f t="shared" si="428"/>
        <v>0.6635110411436838</v>
      </c>
      <c r="M626" s="65">
        <f aca="true" t="shared" si="430" ref="M626:M631">ROUNDUP(G626*K626,0)</f>
        <v>156272</v>
      </c>
      <c r="N626" s="103">
        <f t="shared" si="429"/>
        <v>59856.72330875281</v>
      </c>
      <c r="P626" s="141"/>
    </row>
    <row r="627" spans="1:16" ht="15">
      <c r="A627" s="14">
        <v>3153</v>
      </c>
      <c r="B627" s="2" t="s">
        <v>801</v>
      </c>
      <c r="C627" s="2">
        <v>36165</v>
      </c>
      <c r="D627" s="2">
        <v>10412</v>
      </c>
      <c r="E627" s="6">
        <v>1.1</v>
      </c>
      <c r="F627" s="6">
        <v>50</v>
      </c>
      <c r="G627" s="2">
        <v>49.4</v>
      </c>
      <c r="H627" s="65">
        <f t="shared" si="427"/>
        <v>514353</v>
      </c>
      <c r="I627" s="2">
        <v>9486.9</v>
      </c>
      <c r="J627" s="2">
        <v>6273.2</v>
      </c>
      <c r="K627" s="65">
        <f t="shared" si="426"/>
        <v>3213.7</v>
      </c>
      <c r="L627" s="102">
        <f t="shared" si="428"/>
        <v>0.6612486692175527</v>
      </c>
      <c r="M627" s="65">
        <f t="shared" si="430"/>
        <v>158757</v>
      </c>
      <c r="N627" s="103">
        <f t="shared" si="429"/>
        <v>59542.9257849667</v>
      </c>
      <c r="P627" s="141"/>
    </row>
    <row r="628" spans="1:16" ht="15">
      <c r="A628" s="2">
        <v>3155</v>
      </c>
      <c r="B628" s="2" t="s">
        <v>803</v>
      </c>
      <c r="C628" s="2">
        <v>36181</v>
      </c>
      <c r="D628" s="2">
        <v>10417</v>
      </c>
      <c r="E628" s="6">
        <v>0.21</v>
      </c>
      <c r="F628" s="6">
        <v>331</v>
      </c>
      <c r="G628" s="2">
        <v>49.4</v>
      </c>
      <c r="H628" s="65">
        <f t="shared" si="427"/>
        <v>514600</v>
      </c>
      <c r="I628" s="2">
        <v>9491.9</v>
      </c>
      <c r="J628" s="2">
        <v>6274.9</v>
      </c>
      <c r="K628" s="65">
        <f t="shared" si="426"/>
        <v>3217</v>
      </c>
      <c r="L628" s="102">
        <f t="shared" si="428"/>
        <v>0.6610794466861218</v>
      </c>
      <c r="M628" s="65">
        <f t="shared" si="430"/>
        <v>158920</v>
      </c>
      <c r="N628" s="103">
        <f t="shared" si="429"/>
        <v>59533.755942947704</v>
      </c>
      <c r="P628" s="141"/>
    </row>
    <row r="629" spans="1:16" ht="15">
      <c r="A629" s="2">
        <v>3162</v>
      </c>
      <c r="B629" s="2" t="s">
        <v>806</v>
      </c>
      <c r="C629" s="2">
        <v>36238</v>
      </c>
      <c r="D629" s="2">
        <v>10425</v>
      </c>
      <c r="E629" s="6">
        <v>0.46</v>
      </c>
      <c r="F629" s="6">
        <v>31</v>
      </c>
      <c r="G629" s="2">
        <v>49.4</v>
      </c>
      <c r="H629" s="65">
        <f t="shared" si="427"/>
        <v>514995</v>
      </c>
      <c r="I629" s="2">
        <v>9510.6</v>
      </c>
      <c r="J629" s="2">
        <v>6279.6</v>
      </c>
      <c r="K629" s="65">
        <f>I629-J629</f>
        <v>3231</v>
      </c>
      <c r="L629" s="102">
        <f t="shared" si="428"/>
        <v>0.6602737997602675</v>
      </c>
      <c r="M629" s="65">
        <f t="shared" si="430"/>
        <v>159612</v>
      </c>
      <c r="N629" s="103">
        <f t="shared" si="429"/>
        <v>59447.55692599621</v>
      </c>
      <c r="P629" s="141"/>
    </row>
    <row r="630" spans="1:16" ht="15">
      <c r="A630" s="2">
        <v>3176</v>
      </c>
      <c r="B630" s="2" t="s">
        <v>807</v>
      </c>
      <c r="C630" s="2">
        <v>36297</v>
      </c>
      <c r="D630" s="2">
        <v>10436</v>
      </c>
      <c r="E630" s="23">
        <v>0.71</v>
      </c>
      <c r="F630" s="23">
        <v>631</v>
      </c>
      <c r="G630" s="2">
        <v>49.4</v>
      </c>
      <c r="H630" s="65">
        <f t="shared" si="427"/>
        <v>515539</v>
      </c>
      <c r="I630" s="2">
        <v>9555.7</v>
      </c>
      <c r="J630" s="2">
        <v>6286.4</v>
      </c>
      <c r="K630" s="65">
        <f>I630-J630</f>
        <v>3269.300000000001</v>
      </c>
      <c r="L630" s="102">
        <f t="shared" si="428"/>
        <v>0.6578691252341533</v>
      </c>
      <c r="M630" s="65">
        <f t="shared" si="430"/>
        <v>161504</v>
      </c>
      <c r="N630" s="103">
        <f t="shared" si="429"/>
        <v>59248.0273929471</v>
      </c>
      <c r="P630" s="141"/>
    </row>
    <row r="631" spans="1:16" ht="15">
      <c r="A631" s="2">
        <v>3180</v>
      </c>
      <c r="B631" s="2" t="s">
        <v>808</v>
      </c>
      <c r="C631" s="2">
        <v>36328</v>
      </c>
      <c r="D631" s="2">
        <v>10443</v>
      </c>
      <c r="E631" s="6">
        <v>0.32</v>
      </c>
      <c r="F631" s="6">
        <v>177</v>
      </c>
      <c r="G631" s="2">
        <v>49.4</v>
      </c>
      <c r="H631" s="65">
        <f aca="true" t="shared" si="431" ref="H631:H637">ROUNDUP(D631*G631,0)</f>
        <v>515885</v>
      </c>
      <c r="I631" s="2">
        <v>9583</v>
      </c>
      <c r="J631" s="2">
        <v>6289.6</v>
      </c>
      <c r="K631" s="65">
        <f>I631-J631</f>
        <v>3293.3999999999996</v>
      </c>
      <c r="L631" s="102">
        <f aca="true" t="shared" si="432" ref="L631:L637">J631/I631</f>
        <v>0.6563289157883753</v>
      </c>
      <c r="M631" s="65">
        <f t="shared" si="430"/>
        <v>162694</v>
      </c>
      <c r="N631" s="103">
        <f aca="true" t="shared" si="433" ref="N631:N637">365*H631/A631</f>
        <v>59213.21540880503</v>
      </c>
      <c r="P631" s="141"/>
    </row>
    <row r="632" spans="1:16" ht="15">
      <c r="A632" s="2">
        <v>3183</v>
      </c>
      <c r="B632" s="2" t="s">
        <v>809</v>
      </c>
      <c r="C632" s="2">
        <v>36352</v>
      </c>
      <c r="D632" s="2">
        <v>10447</v>
      </c>
      <c r="E632" s="6">
        <v>0.33</v>
      </c>
      <c r="F632" s="6">
        <v>599</v>
      </c>
      <c r="G632" s="2">
        <v>49.4</v>
      </c>
      <c r="H632" s="65">
        <f t="shared" si="431"/>
        <v>516082</v>
      </c>
      <c r="I632" s="2">
        <v>9590.4</v>
      </c>
      <c r="J632" s="2">
        <v>6292.1</v>
      </c>
      <c r="K632" s="65">
        <f>I632-J632</f>
        <v>3298.2999999999993</v>
      </c>
      <c r="L632" s="102">
        <f t="shared" si="432"/>
        <v>0.6560831664998332</v>
      </c>
      <c r="M632" s="65">
        <f aca="true" t="shared" si="434" ref="M632:M637">ROUNDUP(G632*K632,0)</f>
        <v>162937</v>
      </c>
      <c r="N632" s="103">
        <f t="shared" si="433"/>
        <v>59179.99685830977</v>
      </c>
      <c r="P632" s="141"/>
    </row>
    <row r="633" spans="1:16" ht="15">
      <c r="A633" s="14">
        <v>3184</v>
      </c>
      <c r="B633" s="2" t="s">
        <v>811</v>
      </c>
      <c r="C633" s="2">
        <v>36359</v>
      </c>
      <c r="D633" s="2">
        <v>10448</v>
      </c>
      <c r="E633" s="6">
        <v>0.2</v>
      </c>
      <c r="F633" s="6">
        <v>100</v>
      </c>
      <c r="G633" s="2">
        <v>49.4</v>
      </c>
      <c r="H633" s="65">
        <f t="shared" si="431"/>
        <v>516132</v>
      </c>
      <c r="I633" s="2">
        <v>9590.4</v>
      </c>
      <c r="J633" s="2">
        <v>6292.5</v>
      </c>
      <c r="K633" s="65">
        <v>3300.4</v>
      </c>
      <c r="L633" s="102">
        <f t="shared" si="432"/>
        <v>0.6561248748748749</v>
      </c>
      <c r="M633" s="65">
        <f t="shared" si="434"/>
        <v>163040</v>
      </c>
      <c r="N633" s="103">
        <f t="shared" si="433"/>
        <v>59167.141959798995</v>
      </c>
      <c r="P633" s="141"/>
    </row>
    <row r="634" spans="1:16" ht="15">
      <c r="A634" s="2">
        <v>3189</v>
      </c>
      <c r="B634" s="2" t="s">
        <v>810</v>
      </c>
      <c r="C634" s="2">
        <v>36396</v>
      </c>
      <c r="D634" s="2">
        <v>10453</v>
      </c>
      <c r="E634" s="6">
        <v>0.01</v>
      </c>
      <c r="F634" s="6">
        <v>1</v>
      </c>
      <c r="G634" s="2">
        <v>49.4</v>
      </c>
      <c r="H634" s="65">
        <f t="shared" si="431"/>
        <v>516379</v>
      </c>
      <c r="I634" s="2">
        <v>9605.7</v>
      </c>
      <c r="J634" s="2">
        <v>6294.8</v>
      </c>
      <c r="K634" s="65">
        <f>I634-J634</f>
        <v>3310.9000000000005</v>
      </c>
      <c r="L634" s="102">
        <f t="shared" si="432"/>
        <v>0.6553192375360463</v>
      </c>
      <c r="M634" s="65">
        <f t="shared" si="434"/>
        <v>163559</v>
      </c>
      <c r="N634" s="103">
        <f t="shared" si="433"/>
        <v>59102.64502978991</v>
      </c>
      <c r="P634" s="141"/>
    </row>
    <row r="635" spans="1:16" ht="15">
      <c r="A635" s="2">
        <v>3211</v>
      </c>
      <c r="B635" s="2" t="s">
        <v>814</v>
      </c>
      <c r="C635" s="2">
        <v>36535</v>
      </c>
      <c r="D635" s="2">
        <v>10470</v>
      </c>
      <c r="E635" s="6">
        <v>0.04</v>
      </c>
      <c r="F635" s="6">
        <v>17</v>
      </c>
      <c r="G635" s="2">
        <v>49.4</v>
      </c>
      <c r="H635" s="65">
        <f t="shared" si="431"/>
        <v>517218</v>
      </c>
      <c r="I635" s="2">
        <v>9671.6</v>
      </c>
      <c r="J635" s="2">
        <v>6305.5</v>
      </c>
      <c r="K635" s="65">
        <f>I635-J635</f>
        <v>3366.1000000000004</v>
      </c>
      <c r="L635" s="102">
        <f t="shared" si="432"/>
        <v>0.6519603788411431</v>
      </c>
      <c r="M635" s="65">
        <f t="shared" si="434"/>
        <v>166286</v>
      </c>
      <c r="N635" s="103">
        <f t="shared" si="433"/>
        <v>58793.07692307692</v>
      </c>
      <c r="P635" s="141"/>
    </row>
    <row r="636" spans="1:16" ht="15">
      <c r="A636" s="14">
        <v>3215</v>
      </c>
      <c r="B636" s="2" t="s">
        <v>816</v>
      </c>
      <c r="C636" s="2">
        <v>36569</v>
      </c>
      <c r="D636" s="2">
        <v>10476</v>
      </c>
      <c r="E636" s="6">
        <v>0.27</v>
      </c>
      <c r="F636" s="6">
        <v>32.3</v>
      </c>
      <c r="G636" s="2">
        <v>49.4</v>
      </c>
      <c r="H636" s="65">
        <f t="shared" si="431"/>
        <v>517515</v>
      </c>
      <c r="I636" s="2">
        <v>9683.7</v>
      </c>
      <c r="J636" s="2">
        <v>6309.1</v>
      </c>
      <c r="K636" s="65">
        <v>3374.1</v>
      </c>
      <c r="L636" s="102">
        <f t="shared" si="432"/>
        <v>0.6515174984768218</v>
      </c>
      <c r="M636" s="65">
        <f t="shared" si="434"/>
        <v>166681</v>
      </c>
      <c r="N636" s="103">
        <f t="shared" si="433"/>
        <v>58753.64696734059</v>
      </c>
      <c r="P636" s="141"/>
    </row>
    <row r="637" spans="1:16" ht="15">
      <c r="A637" s="2">
        <v>3224</v>
      </c>
      <c r="B637" s="2" t="s">
        <v>815</v>
      </c>
      <c r="C637" s="2">
        <v>36649</v>
      </c>
      <c r="D637" s="2">
        <v>10491</v>
      </c>
      <c r="E637" s="68">
        <v>0.82</v>
      </c>
      <c r="F637" s="68">
        <v>68</v>
      </c>
      <c r="G637" s="2">
        <v>49.4</v>
      </c>
      <c r="H637" s="65">
        <f t="shared" si="431"/>
        <v>518256</v>
      </c>
      <c r="I637" s="2">
        <v>9712.4</v>
      </c>
      <c r="J637" s="2">
        <v>6317.6</v>
      </c>
      <c r="K637" s="65">
        <f aca="true" t="shared" si="435" ref="K637:K643">I637-J637</f>
        <v>3394.7999999999993</v>
      </c>
      <c r="L637" s="102">
        <f t="shared" si="432"/>
        <v>0.6504674436802439</v>
      </c>
      <c r="M637" s="65">
        <f t="shared" si="434"/>
        <v>167704</v>
      </c>
      <c r="N637" s="103">
        <f t="shared" si="433"/>
        <v>58673.52357320099</v>
      </c>
      <c r="P637" s="141"/>
    </row>
    <row r="638" spans="1:16" ht="15">
      <c r="A638" s="14">
        <v>3243</v>
      </c>
      <c r="B638" s="2" t="s">
        <v>818</v>
      </c>
      <c r="C638" s="2">
        <v>36830</v>
      </c>
      <c r="D638" s="2">
        <v>10558</v>
      </c>
      <c r="E638" s="6">
        <v>0.5</v>
      </c>
      <c r="F638" s="6">
        <v>19</v>
      </c>
      <c r="G638" s="2">
        <v>49.4</v>
      </c>
      <c r="H638" s="65">
        <f aca="true" t="shared" si="436" ref="H638:H643">ROUNDUP(D638*G638,0)</f>
        <v>521566</v>
      </c>
      <c r="I638" s="2">
        <v>9762.1</v>
      </c>
      <c r="J638" s="2">
        <v>6362.1</v>
      </c>
      <c r="K638" s="65">
        <f t="shared" si="435"/>
        <v>3400</v>
      </c>
      <c r="L638" s="102">
        <f aca="true" t="shared" si="437" ref="L638:L643">J638/I638</f>
        <v>0.651714282787515</v>
      </c>
      <c r="M638" s="65">
        <f aca="true" t="shared" si="438" ref="M638:M643">ROUNDUP(G638*K638,0)</f>
        <v>167960</v>
      </c>
      <c r="N638" s="103">
        <f aca="true" t="shared" si="439" ref="N638:N643">365*H638/A638</f>
        <v>58702.30958988591</v>
      </c>
      <c r="P638" s="141"/>
    </row>
    <row r="639" spans="1:16" ht="15">
      <c r="A639" s="2">
        <v>3249</v>
      </c>
      <c r="B639" s="2" t="s">
        <v>819</v>
      </c>
      <c r="C639" s="2">
        <v>36904</v>
      </c>
      <c r="D639" s="2">
        <v>10580</v>
      </c>
      <c r="E639" s="68">
        <v>5.36</v>
      </c>
      <c r="F639" s="6">
        <v>4</v>
      </c>
      <c r="G639" s="2">
        <v>49.4</v>
      </c>
      <c r="H639" s="65">
        <f t="shared" si="436"/>
        <v>522652</v>
      </c>
      <c r="I639" s="2">
        <v>9777.8</v>
      </c>
      <c r="J639" s="2">
        <v>6376.1</v>
      </c>
      <c r="K639" s="65">
        <f t="shared" si="435"/>
        <v>3401.699999999999</v>
      </c>
      <c r="L639" s="102">
        <f t="shared" si="437"/>
        <v>0.6520996543189675</v>
      </c>
      <c r="M639" s="65">
        <f t="shared" si="438"/>
        <v>168044</v>
      </c>
      <c r="N639" s="103">
        <f t="shared" si="439"/>
        <v>58715.90643274854</v>
      </c>
      <c r="P639" s="141"/>
    </row>
    <row r="640" spans="1:16" ht="15">
      <c r="A640" s="14">
        <v>3274</v>
      </c>
      <c r="B640" s="2" t="s">
        <v>821</v>
      </c>
      <c r="C640" s="2">
        <v>37177</v>
      </c>
      <c r="D640" s="2">
        <v>10671</v>
      </c>
      <c r="E640" s="6">
        <v>3.27</v>
      </c>
      <c r="F640" s="68">
        <v>855</v>
      </c>
      <c r="G640" s="2">
        <v>49.4</v>
      </c>
      <c r="H640" s="65">
        <f t="shared" si="436"/>
        <v>527148</v>
      </c>
      <c r="I640" s="2">
        <v>9855.4</v>
      </c>
      <c r="J640" s="2">
        <v>6430.5</v>
      </c>
      <c r="K640" s="65">
        <f t="shared" si="435"/>
        <v>3424.8999999999996</v>
      </c>
      <c r="L640" s="102">
        <f t="shared" si="437"/>
        <v>0.6524849321184325</v>
      </c>
      <c r="M640" s="65">
        <f t="shared" si="438"/>
        <v>169191</v>
      </c>
      <c r="N640" s="103">
        <f t="shared" si="439"/>
        <v>58768.79047037263</v>
      </c>
      <c r="P640" s="141"/>
    </row>
    <row r="641" spans="1:16" ht="15">
      <c r="A641" s="2">
        <v>3300</v>
      </c>
      <c r="B641" s="2" t="s">
        <v>823</v>
      </c>
      <c r="C641" s="2">
        <v>37527</v>
      </c>
      <c r="D641" s="2">
        <v>10788</v>
      </c>
      <c r="E641" s="68">
        <v>5.26</v>
      </c>
      <c r="F641" s="6">
        <v>185</v>
      </c>
      <c r="G641" s="2">
        <v>49.4</v>
      </c>
      <c r="H641" s="65">
        <f t="shared" si="436"/>
        <v>532928</v>
      </c>
      <c r="I641" s="2">
        <v>9944.8</v>
      </c>
      <c r="J641" s="2">
        <v>6496.5</v>
      </c>
      <c r="K641" s="65">
        <f t="shared" si="435"/>
        <v>3448.2999999999993</v>
      </c>
      <c r="L641" s="102">
        <f t="shared" si="437"/>
        <v>0.6532559729707988</v>
      </c>
      <c r="M641" s="65">
        <f t="shared" si="438"/>
        <v>170347</v>
      </c>
      <c r="N641" s="103">
        <f t="shared" si="439"/>
        <v>58945.066666666666</v>
      </c>
      <c r="P641" s="141"/>
    </row>
    <row r="642" spans="1:16" ht="15">
      <c r="A642" s="14">
        <v>3304</v>
      </c>
      <c r="B642" s="2" t="s">
        <v>824</v>
      </c>
      <c r="C642" s="2">
        <v>37580</v>
      </c>
      <c r="D642" s="2">
        <v>10801</v>
      </c>
      <c r="E642" s="6">
        <v>4.4</v>
      </c>
      <c r="F642" s="68">
        <v>280</v>
      </c>
      <c r="G642" s="2">
        <v>49.4</v>
      </c>
      <c r="H642" s="65">
        <f t="shared" si="436"/>
        <v>533570</v>
      </c>
      <c r="I642" s="2">
        <v>9951</v>
      </c>
      <c r="J642" s="2">
        <v>6505.2</v>
      </c>
      <c r="K642" s="65">
        <f t="shared" si="435"/>
        <v>3445.8</v>
      </c>
      <c r="L642" s="102">
        <f t="shared" si="437"/>
        <v>0.6537232438950858</v>
      </c>
      <c r="M642" s="65">
        <f t="shared" si="438"/>
        <v>170223</v>
      </c>
      <c r="N642" s="103">
        <f t="shared" si="439"/>
        <v>58944.627723970945</v>
      </c>
      <c r="P642" s="141"/>
    </row>
    <row r="643" spans="1:16" ht="15">
      <c r="A643" s="2">
        <v>3323</v>
      </c>
      <c r="B643" s="2" t="s">
        <v>827</v>
      </c>
      <c r="C643" s="2">
        <v>37837</v>
      </c>
      <c r="D643" s="2">
        <v>10863</v>
      </c>
      <c r="E643" s="6">
        <v>0.38</v>
      </c>
      <c r="F643" s="68">
        <v>749</v>
      </c>
      <c r="G643" s="2">
        <v>49.4</v>
      </c>
      <c r="H643" s="65">
        <f t="shared" si="436"/>
        <v>536633</v>
      </c>
      <c r="I643" s="2">
        <v>9982.6</v>
      </c>
      <c r="J643" s="2">
        <v>6545.5</v>
      </c>
      <c r="K643" s="65">
        <f t="shared" si="435"/>
        <v>3437.1000000000004</v>
      </c>
      <c r="L643" s="102">
        <f t="shared" si="437"/>
        <v>0.6556909021697754</v>
      </c>
      <c r="M643" s="65">
        <f t="shared" si="438"/>
        <v>169793</v>
      </c>
      <c r="N643" s="103">
        <f t="shared" si="439"/>
        <v>58944.04002407463</v>
      </c>
      <c r="P643" s="141"/>
    </row>
    <row r="644" spans="1:16" ht="15">
      <c r="A644" s="14">
        <v>3335</v>
      </c>
      <c r="B644" s="2" t="s">
        <v>829</v>
      </c>
      <c r="C644" s="2">
        <v>38026</v>
      </c>
      <c r="D644" s="2">
        <v>10920</v>
      </c>
      <c r="E644" s="68">
        <v>3.71</v>
      </c>
      <c r="F644" s="6">
        <v>400</v>
      </c>
      <c r="G644" s="2">
        <v>49.4</v>
      </c>
      <c r="H644" s="65">
        <f aca="true" t="shared" si="440" ref="H644:H649">ROUNDUP(D644*G644,0)</f>
        <v>539448</v>
      </c>
      <c r="I644" s="2">
        <v>9999</v>
      </c>
      <c r="J644" s="2">
        <v>6581.3</v>
      </c>
      <c r="K644" s="65">
        <f aca="true" t="shared" si="441" ref="K644:K649">I644-J644</f>
        <v>3417.7</v>
      </c>
      <c r="L644" s="102">
        <f aca="true" t="shared" si="442" ref="L644:L649">J644/I644</f>
        <v>0.6581958195819582</v>
      </c>
      <c r="M644" s="65">
        <f aca="true" t="shared" si="443" ref="M644:M649">ROUNDUP(G644*K644,0)</f>
        <v>168835</v>
      </c>
      <c r="N644" s="103">
        <f aca="true" t="shared" si="444" ref="N644:N649">365*H644/A644</f>
        <v>59040.035982008994</v>
      </c>
      <c r="P644" s="141"/>
    </row>
    <row r="645" spans="1:16" ht="15">
      <c r="A645" s="2">
        <v>3337</v>
      </c>
      <c r="B645" s="2" t="s">
        <v>828</v>
      </c>
      <c r="C645" s="2">
        <v>38048</v>
      </c>
      <c r="D645" s="2">
        <v>10927</v>
      </c>
      <c r="E645" s="6">
        <v>4.09</v>
      </c>
      <c r="F645" s="68">
        <v>768</v>
      </c>
      <c r="G645" s="2">
        <v>49.4</v>
      </c>
      <c r="H645" s="65">
        <f t="shared" si="440"/>
        <v>539794</v>
      </c>
      <c r="I645" s="2">
        <v>10000.5</v>
      </c>
      <c r="J645" s="2">
        <v>6584.4</v>
      </c>
      <c r="K645" s="65">
        <f t="shared" si="441"/>
        <v>3416.1000000000004</v>
      </c>
      <c r="L645" s="102">
        <f t="shared" si="442"/>
        <v>0.6584070796460176</v>
      </c>
      <c r="M645" s="65">
        <f t="shared" si="443"/>
        <v>168756</v>
      </c>
      <c r="N645" s="103">
        <f t="shared" si="444"/>
        <v>59042.496254120466</v>
      </c>
      <c r="P645" s="141"/>
    </row>
    <row r="646" spans="1:16" ht="15">
      <c r="A646" s="2">
        <v>3342</v>
      </c>
      <c r="B646" s="2" t="s">
        <v>831</v>
      </c>
      <c r="C646" s="2">
        <v>38124</v>
      </c>
      <c r="D646" s="2">
        <v>10947</v>
      </c>
      <c r="E646" s="68">
        <v>4.47</v>
      </c>
      <c r="F646" s="6">
        <v>719</v>
      </c>
      <c r="G646" s="2">
        <v>49.4</v>
      </c>
      <c r="H646" s="65">
        <f t="shared" si="440"/>
        <v>540782</v>
      </c>
      <c r="I646" s="2">
        <v>10009</v>
      </c>
      <c r="J646" s="2">
        <v>6601.4</v>
      </c>
      <c r="K646" s="65">
        <f t="shared" si="441"/>
        <v>3407.6000000000004</v>
      </c>
      <c r="L646" s="102">
        <f t="shared" si="442"/>
        <v>0.6595464082325906</v>
      </c>
      <c r="M646" s="65">
        <f t="shared" si="443"/>
        <v>168336</v>
      </c>
      <c r="N646" s="103">
        <f t="shared" si="444"/>
        <v>59062.067624177136</v>
      </c>
      <c r="P646" s="141"/>
    </row>
    <row r="647" spans="1:16" ht="15">
      <c r="A647" s="14">
        <v>3365</v>
      </c>
      <c r="B647" s="2" t="s">
        <v>834</v>
      </c>
      <c r="C647" s="2">
        <v>38463</v>
      </c>
      <c r="D647" s="2">
        <v>11059</v>
      </c>
      <c r="E647" s="6">
        <v>4.1</v>
      </c>
      <c r="F647" s="6">
        <v>600</v>
      </c>
      <c r="G647" s="2">
        <v>49.4</v>
      </c>
      <c r="H647" s="65">
        <f t="shared" si="440"/>
        <v>546315</v>
      </c>
      <c r="I647" s="2">
        <v>10048.7</v>
      </c>
      <c r="J647" s="2">
        <v>6676.6</v>
      </c>
      <c r="K647" s="65">
        <f t="shared" si="441"/>
        <v>3372.1000000000004</v>
      </c>
      <c r="L647" s="102">
        <f t="shared" si="442"/>
        <v>0.664424253883587</v>
      </c>
      <c r="M647" s="65">
        <f t="shared" si="443"/>
        <v>166582</v>
      </c>
      <c r="N647" s="103">
        <f t="shared" si="444"/>
        <v>59258.53640416048</v>
      </c>
      <c r="P647" s="141"/>
    </row>
    <row r="648" spans="1:16" ht="15">
      <c r="A648" s="14">
        <f>3365+31</f>
        <v>3396</v>
      </c>
      <c r="B648" s="2" t="s">
        <v>832</v>
      </c>
      <c r="C648" s="2">
        <v>38919</v>
      </c>
      <c r="D648" s="2">
        <v>11210</v>
      </c>
      <c r="E648" s="68">
        <v>3.7</v>
      </c>
      <c r="F648" s="68">
        <v>550</v>
      </c>
      <c r="G648" s="2">
        <v>49.4</v>
      </c>
      <c r="H648" s="65">
        <f t="shared" si="440"/>
        <v>553774</v>
      </c>
      <c r="I648" s="2">
        <v>10102</v>
      </c>
      <c r="J648" s="2">
        <v>6778.1</v>
      </c>
      <c r="K648" s="65">
        <f t="shared" si="441"/>
        <v>3323.8999999999996</v>
      </c>
      <c r="L648" s="102">
        <f t="shared" si="442"/>
        <v>0.6709661453177589</v>
      </c>
      <c r="M648" s="65">
        <f t="shared" si="443"/>
        <v>164201</v>
      </c>
      <c r="N648" s="103">
        <f t="shared" si="444"/>
        <v>59519.29034157833</v>
      </c>
      <c r="P648" s="141"/>
    </row>
    <row r="649" spans="1:16" ht="15">
      <c r="A649" s="2">
        <v>3419</v>
      </c>
      <c r="B649" s="2" t="s">
        <v>833</v>
      </c>
      <c r="C649" s="2">
        <v>39259</v>
      </c>
      <c r="D649" s="2">
        <v>11323</v>
      </c>
      <c r="E649" s="68">
        <v>3.34</v>
      </c>
      <c r="F649" s="68">
        <v>430</v>
      </c>
      <c r="G649" s="2">
        <v>49.4</v>
      </c>
      <c r="H649" s="65">
        <f t="shared" si="440"/>
        <v>559357</v>
      </c>
      <c r="I649" s="2">
        <v>10142.1</v>
      </c>
      <c r="J649" s="2">
        <v>6853.4</v>
      </c>
      <c r="K649" s="65">
        <f t="shared" si="441"/>
        <v>3288.7000000000007</v>
      </c>
      <c r="L649" s="102">
        <f t="shared" si="442"/>
        <v>0.6757377663403042</v>
      </c>
      <c r="M649" s="65">
        <f t="shared" si="443"/>
        <v>162462</v>
      </c>
      <c r="N649" s="103">
        <f t="shared" si="444"/>
        <v>59714.91810470898</v>
      </c>
      <c r="P649" s="141"/>
    </row>
    <row r="650" spans="1:16" ht="15">
      <c r="A650" s="14">
        <v>3427</v>
      </c>
      <c r="B650" s="2" t="s">
        <v>837</v>
      </c>
      <c r="C650" s="2">
        <v>39371</v>
      </c>
      <c r="D650" s="2">
        <v>11359</v>
      </c>
      <c r="E650" s="68">
        <v>4.1</v>
      </c>
      <c r="F650" s="68">
        <v>450</v>
      </c>
      <c r="G650" s="2">
        <v>49.4</v>
      </c>
      <c r="H650" s="65">
        <f aca="true" t="shared" si="445" ref="H650:H655">ROUNDUP(D650*G650,0)</f>
        <v>561135</v>
      </c>
      <c r="I650" s="2">
        <v>10158.3</v>
      </c>
      <c r="J650" s="2">
        <v>6877.9</v>
      </c>
      <c r="K650" s="65">
        <f aca="true" t="shared" si="446" ref="K650:K655">I650-J650</f>
        <v>3280.3999999999996</v>
      </c>
      <c r="L650" s="102">
        <f aca="true" t="shared" si="447" ref="L650:L655">J650/I650</f>
        <v>0.6770719510154258</v>
      </c>
      <c r="M650" s="65">
        <f aca="true" t="shared" si="448" ref="M650:M655">ROUNDUP(G650*K650,0)</f>
        <v>162052</v>
      </c>
      <c r="N650" s="103">
        <f aca="true" t="shared" si="449" ref="N650:N655">365*H650/A650</f>
        <v>59764.88911584476</v>
      </c>
      <c r="P650" s="141"/>
    </row>
    <row r="651" spans="1:16" ht="15">
      <c r="A651" s="14">
        <v>3457</v>
      </c>
      <c r="B651" s="2" t="s">
        <v>838</v>
      </c>
      <c r="C651" s="2">
        <v>39718</v>
      </c>
      <c r="D651" s="2">
        <v>11471</v>
      </c>
      <c r="E651" s="68">
        <v>3.5</v>
      </c>
      <c r="F651" s="68">
        <v>400</v>
      </c>
      <c r="G651" s="2">
        <v>49.4</v>
      </c>
      <c r="H651" s="65">
        <f t="shared" si="445"/>
        <v>566668</v>
      </c>
      <c r="I651" s="2">
        <v>10208.9</v>
      </c>
      <c r="J651" s="2">
        <v>6954.2</v>
      </c>
      <c r="K651" s="65">
        <f t="shared" si="446"/>
        <v>3254.7</v>
      </c>
      <c r="L651" s="102">
        <f t="shared" si="447"/>
        <v>0.681189942109336</v>
      </c>
      <c r="M651" s="65">
        <f t="shared" si="448"/>
        <v>160783</v>
      </c>
      <c r="N651" s="103">
        <f t="shared" si="449"/>
        <v>59830.43679490888</v>
      </c>
      <c r="P651" s="141"/>
    </row>
    <row r="652" spans="1:16" ht="15">
      <c r="A652" s="6">
        <v>3463</v>
      </c>
      <c r="B652" s="2" t="s">
        <v>839</v>
      </c>
      <c r="C652" s="2">
        <v>39791</v>
      </c>
      <c r="D652" s="2">
        <v>11495</v>
      </c>
      <c r="E652" s="68">
        <v>2.61</v>
      </c>
      <c r="F652" s="68">
        <v>377</v>
      </c>
      <c r="G652" s="2">
        <v>49.4</v>
      </c>
      <c r="H652" s="65">
        <f t="shared" si="445"/>
        <v>567853</v>
      </c>
      <c r="I652" s="2">
        <v>10219.5</v>
      </c>
      <c r="J652" s="2">
        <v>6970.1</v>
      </c>
      <c r="K652" s="65">
        <f t="shared" si="446"/>
        <v>3249.3999999999996</v>
      </c>
      <c r="L652" s="102">
        <f t="shared" si="447"/>
        <v>0.6820392387103088</v>
      </c>
      <c r="M652" s="65">
        <f t="shared" si="448"/>
        <v>160521</v>
      </c>
      <c r="N652" s="103">
        <f t="shared" si="449"/>
        <v>59851.67340456252</v>
      </c>
      <c r="P652" s="141"/>
    </row>
    <row r="653" spans="1:16" ht="15">
      <c r="A653" s="14">
        <v>3488</v>
      </c>
      <c r="B653" s="2" t="s">
        <v>842</v>
      </c>
      <c r="C653" s="2">
        <v>40022</v>
      </c>
      <c r="D653" s="2">
        <v>11555</v>
      </c>
      <c r="E653" s="68">
        <v>2.53</v>
      </c>
      <c r="F653" s="68">
        <v>401</v>
      </c>
      <c r="G653" s="2">
        <v>49.4</v>
      </c>
      <c r="H653" s="65">
        <f t="shared" si="445"/>
        <v>570817</v>
      </c>
      <c r="I653" s="2">
        <v>10288.5</v>
      </c>
      <c r="J653" s="2">
        <v>7008.3</v>
      </c>
      <c r="K653" s="65">
        <f t="shared" si="446"/>
        <v>3280.2</v>
      </c>
      <c r="L653" s="102">
        <f t="shared" si="447"/>
        <v>0.6811780142877971</v>
      </c>
      <c r="M653" s="65">
        <f t="shared" si="448"/>
        <v>162042</v>
      </c>
      <c r="N653" s="103">
        <f t="shared" si="449"/>
        <v>59732.8569380734</v>
      </c>
      <c r="P653" s="141"/>
    </row>
    <row r="654" spans="1:16" ht="15">
      <c r="A654" s="14">
        <v>3518</v>
      </c>
      <c r="B654" s="2" t="s">
        <v>844</v>
      </c>
      <c r="C654" s="2">
        <v>40254</v>
      </c>
      <c r="D654" s="2">
        <v>11616</v>
      </c>
      <c r="E654" s="68">
        <v>2.45</v>
      </c>
      <c r="F654" s="68">
        <v>578</v>
      </c>
      <c r="G654" s="2">
        <v>49.4</v>
      </c>
      <c r="H654" s="65">
        <f t="shared" si="445"/>
        <v>573831</v>
      </c>
      <c r="I654" s="2">
        <v>10357.6</v>
      </c>
      <c r="J654" s="2">
        <v>7046.6</v>
      </c>
      <c r="K654" s="65">
        <f t="shared" si="446"/>
        <v>3311</v>
      </c>
      <c r="L654" s="102">
        <f t="shared" si="447"/>
        <v>0.6803313508920986</v>
      </c>
      <c r="M654" s="65">
        <f t="shared" si="448"/>
        <v>163564</v>
      </c>
      <c r="N654" s="103">
        <f t="shared" si="449"/>
        <v>59536.18959636157</v>
      </c>
      <c r="P654" s="141"/>
    </row>
    <row r="655" spans="1:16" ht="15">
      <c r="A655" s="14">
        <v>3549</v>
      </c>
      <c r="B655" s="2" t="s">
        <v>843</v>
      </c>
      <c r="C655" s="2">
        <v>40499</v>
      </c>
      <c r="D655" s="2">
        <v>11649</v>
      </c>
      <c r="E655" s="68">
        <v>1.83</v>
      </c>
      <c r="F655" s="68">
        <v>114</v>
      </c>
      <c r="G655" s="2">
        <v>49.4</v>
      </c>
      <c r="H655" s="65">
        <f t="shared" si="445"/>
        <v>575461</v>
      </c>
      <c r="I655" s="2">
        <v>10557.3</v>
      </c>
      <c r="J655" s="2">
        <v>7060.6</v>
      </c>
      <c r="K655" s="65">
        <f t="shared" si="446"/>
        <v>3496.699999999999</v>
      </c>
      <c r="L655" s="102">
        <f t="shared" si="447"/>
        <v>0.6687884212819566</v>
      </c>
      <c r="M655" s="65">
        <f t="shared" si="448"/>
        <v>172737</v>
      </c>
      <c r="N655" s="103">
        <f t="shared" si="449"/>
        <v>59183.78839109608</v>
      </c>
      <c r="P655" s="141"/>
    </row>
    <row r="656" spans="1:16" ht="15">
      <c r="A656" s="6">
        <v>3549</v>
      </c>
      <c r="B656" s="2" t="s">
        <v>848</v>
      </c>
      <c r="C656" s="2">
        <v>40629</v>
      </c>
      <c r="D656" s="2">
        <v>11662</v>
      </c>
      <c r="E656" s="68">
        <v>0.35</v>
      </c>
      <c r="F656" s="68">
        <v>114</v>
      </c>
      <c r="G656" s="2">
        <v>49.4</v>
      </c>
      <c r="H656" s="65">
        <f>ROUNDUP(D656*G656,0)</f>
        <v>576103</v>
      </c>
      <c r="I656" s="2">
        <v>10656.2</v>
      </c>
      <c r="J656" s="2">
        <v>7064.7</v>
      </c>
      <c r="K656" s="65">
        <f>I656-J656</f>
        <v>3591.500000000001</v>
      </c>
      <c r="L656" s="102">
        <f>J656/I656</f>
        <v>0.6629661605450348</v>
      </c>
      <c r="M656" s="65">
        <f>ROUNDUP(G656*K656,0)</f>
        <v>177421</v>
      </c>
      <c r="N656" s="103">
        <f>365*H656/A656</f>
        <v>59249.81544096929</v>
      </c>
      <c r="P656" s="141"/>
    </row>
    <row r="657" spans="1:16" ht="15">
      <c r="A657" s="14">
        <v>3562</v>
      </c>
      <c r="B657" s="2" t="s">
        <v>849</v>
      </c>
      <c r="C657" s="2">
        <v>40741</v>
      </c>
      <c r="D657" s="2">
        <v>11673</v>
      </c>
      <c r="E657" s="68">
        <v>0.7</v>
      </c>
      <c r="F657" s="68">
        <v>387</v>
      </c>
      <c r="G657" s="2">
        <v>49.4</v>
      </c>
      <c r="H657" s="65">
        <f>ROUNDUP(D657*G657,0)</f>
        <v>576647</v>
      </c>
      <c r="I657" s="2">
        <v>10731.1</v>
      </c>
      <c r="J657" s="2">
        <v>7069.7</v>
      </c>
      <c r="K657" s="65">
        <f>I657-J657</f>
        <v>3661.4000000000005</v>
      </c>
      <c r="L657" s="102">
        <f>J657/I657</f>
        <v>0.6588047823615473</v>
      </c>
      <c r="M657" s="65">
        <f>ROUNDUP(G657*K657,0)</f>
        <v>180874</v>
      </c>
      <c r="N657" s="103">
        <f>365*H657/A657</f>
        <v>59089.319202695115</v>
      </c>
      <c r="P657" s="141"/>
    </row>
    <row r="659" ht="15">
      <c r="L659" s="139"/>
    </row>
    <row r="660" ht="15">
      <c r="L660" s="139"/>
    </row>
    <row r="661" ht="15">
      <c r="L661" s="139"/>
    </row>
    <row r="662" ht="15">
      <c r="L662" s="139"/>
    </row>
    <row r="663" ht="15">
      <c r="L663" s="139"/>
    </row>
    <row r="664" ht="15">
      <c r="L664" s="139"/>
    </row>
    <row r="665" ht="15">
      <c r="L665" s="139"/>
    </row>
    <row r="666" ht="15">
      <c r="L666" s="139"/>
    </row>
    <row r="667" ht="15">
      <c r="L667" s="139"/>
    </row>
    <row r="668" ht="15">
      <c r="L668" s="139"/>
    </row>
    <row r="669" ht="15">
      <c r="L669" s="139"/>
    </row>
    <row r="670" ht="15">
      <c r="L670" s="139"/>
    </row>
    <row r="671" ht="15">
      <c r="L671" s="139"/>
    </row>
    <row r="672" ht="15">
      <c r="L672" s="139"/>
    </row>
    <row r="673" ht="15">
      <c r="L673" s="139"/>
    </row>
    <row r="674" ht="15">
      <c r="L674" s="139"/>
    </row>
    <row r="675" ht="15">
      <c r="L675" s="139"/>
    </row>
    <row r="676" ht="15">
      <c r="L676" s="139"/>
    </row>
    <row r="677" ht="15">
      <c r="L677" s="139"/>
    </row>
    <row r="678" ht="15">
      <c r="L678" s="139"/>
    </row>
    <row r="679" ht="15">
      <c r="L679" s="139"/>
    </row>
    <row r="680" ht="15">
      <c r="L680" s="139"/>
    </row>
    <row r="681" ht="15">
      <c r="L681" s="139"/>
    </row>
    <row r="682" ht="15">
      <c r="L682" s="139"/>
    </row>
    <row r="683" ht="15">
      <c r="L683" s="139"/>
    </row>
    <row r="684" ht="15">
      <c r="L684" s="139"/>
    </row>
    <row r="685" ht="15">
      <c r="L685" s="139"/>
    </row>
    <row r="686" ht="15">
      <c r="L686" s="139"/>
    </row>
    <row r="687" ht="15">
      <c r="L687" s="139"/>
    </row>
    <row r="688" ht="15">
      <c r="L688" s="139"/>
    </row>
    <row r="689" ht="15">
      <c r="L689" s="139"/>
    </row>
    <row r="690" ht="15">
      <c r="L690" s="139"/>
    </row>
    <row r="691" ht="15">
      <c r="L691" s="139"/>
    </row>
    <row r="692" ht="15">
      <c r="L692" s="139"/>
    </row>
    <row r="693" ht="15">
      <c r="L693" s="139"/>
    </row>
    <row r="694" ht="15">
      <c r="L694" s="139"/>
    </row>
    <row r="695" ht="15">
      <c r="L695" s="139"/>
    </row>
    <row r="696" ht="15">
      <c r="L696" s="139"/>
    </row>
    <row r="697" ht="15">
      <c r="L697" s="139"/>
    </row>
    <row r="698" ht="15">
      <c r="L698" s="139"/>
    </row>
    <row r="699" ht="15">
      <c r="L699" s="139"/>
    </row>
    <row r="700" ht="15">
      <c r="L700" s="139"/>
    </row>
    <row r="701" ht="15">
      <c r="L701" s="139"/>
    </row>
    <row r="702" ht="15">
      <c r="L702" s="139"/>
    </row>
    <row r="703" ht="15">
      <c r="L703" s="139"/>
    </row>
    <row r="704" ht="15">
      <c r="L704" s="139"/>
    </row>
    <row r="705" ht="15">
      <c r="L705" s="139"/>
    </row>
    <row r="706" ht="15">
      <c r="L706" s="139"/>
    </row>
    <row r="707" ht="15">
      <c r="L707" s="139"/>
    </row>
    <row r="708" ht="15">
      <c r="L708" s="139"/>
    </row>
    <row r="709" ht="15">
      <c r="L709" s="139"/>
    </row>
    <row r="710" ht="15">
      <c r="L710" s="139"/>
    </row>
    <row r="711" ht="15">
      <c r="L711" s="139"/>
    </row>
    <row r="712" ht="15">
      <c r="L712" s="139"/>
    </row>
    <row r="713" ht="15">
      <c r="L713" s="139"/>
    </row>
    <row r="714" ht="15">
      <c r="L714" s="139"/>
    </row>
    <row r="715" ht="15">
      <c r="L715" s="139"/>
    </row>
    <row r="716" ht="15">
      <c r="L716" s="139"/>
    </row>
    <row r="717" ht="15">
      <c r="L717" s="139"/>
    </row>
    <row r="718" ht="15">
      <c r="L718" s="139"/>
    </row>
    <row r="719" ht="15">
      <c r="L719" s="139"/>
    </row>
    <row r="720" ht="15">
      <c r="L720" s="139"/>
    </row>
    <row r="721" ht="15">
      <c r="L721" s="139"/>
    </row>
    <row r="722" ht="15">
      <c r="L722" s="139"/>
    </row>
    <row r="723" ht="15">
      <c r="L723" s="139"/>
    </row>
    <row r="724" ht="15">
      <c r="L724" s="139"/>
    </row>
    <row r="725" ht="15">
      <c r="L725" s="139"/>
    </row>
    <row r="726" ht="15">
      <c r="L726" s="139"/>
    </row>
    <row r="727" ht="15">
      <c r="L727" s="139"/>
    </row>
    <row r="728" ht="15">
      <c r="L728" s="139"/>
    </row>
    <row r="729" ht="15">
      <c r="L729" s="139"/>
    </row>
    <row r="730" ht="15">
      <c r="L730" s="139"/>
    </row>
    <row r="731" ht="15">
      <c r="L731" s="139"/>
    </row>
    <row r="732" ht="15">
      <c r="L732" s="139"/>
    </row>
    <row r="733" ht="15">
      <c r="L733" s="139"/>
    </row>
    <row r="734" ht="15">
      <c r="L734" s="139"/>
    </row>
    <row r="735" ht="15">
      <c r="L735" s="139"/>
    </row>
    <row r="736" ht="15">
      <c r="L736" s="139"/>
    </row>
    <row r="737" ht="15">
      <c r="L737" s="139"/>
    </row>
    <row r="738" ht="15">
      <c r="L738" s="139"/>
    </row>
    <row r="739" ht="15">
      <c r="L739" s="139"/>
    </row>
    <row r="740" ht="15">
      <c r="L740" s="139"/>
    </row>
    <row r="741" ht="15">
      <c r="L741" s="139"/>
    </row>
    <row r="742" ht="15">
      <c r="L742" s="139"/>
    </row>
    <row r="743" ht="15">
      <c r="L743" s="139"/>
    </row>
    <row r="744" ht="15">
      <c r="L744" s="139"/>
    </row>
    <row r="745" ht="15">
      <c r="L745" s="139"/>
    </row>
    <row r="746" ht="15">
      <c r="L746" s="139"/>
    </row>
    <row r="747" ht="15">
      <c r="L747" s="139"/>
    </row>
    <row r="748" ht="15">
      <c r="L748" s="139"/>
    </row>
    <row r="749" ht="15">
      <c r="L749" s="139"/>
    </row>
    <row r="750" ht="15">
      <c r="L750" s="139"/>
    </row>
    <row r="751" ht="15">
      <c r="L751" s="139"/>
    </row>
    <row r="752" ht="15">
      <c r="L752" s="139"/>
    </row>
    <row r="753" ht="15">
      <c r="L753" s="139"/>
    </row>
    <row r="754" ht="15">
      <c r="L754" s="139"/>
    </row>
    <row r="755" ht="15">
      <c r="L755" s="139"/>
    </row>
    <row r="756" ht="15">
      <c r="L756" s="139"/>
    </row>
    <row r="757" ht="15">
      <c r="L757" s="139"/>
    </row>
    <row r="758" ht="15">
      <c r="L758" s="139"/>
    </row>
    <row r="759" ht="15">
      <c r="L759" s="139"/>
    </row>
    <row r="760" ht="15">
      <c r="L760" s="139"/>
    </row>
    <row r="761" ht="15">
      <c r="L761" s="139"/>
    </row>
    <row r="762" ht="15">
      <c r="L762" s="139"/>
    </row>
    <row r="763" ht="15">
      <c r="L763" s="139"/>
    </row>
    <row r="764" ht="15">
      <c r="L764" s="139"/>
    </row>
    <row r="765" ht="15">
      <c r="L765" s="139"/>
    </row>
    <row r="766" ht="15">
      <c r="L766" s="139"/>
    </row>
    <row r="767" ht="15">
      <c r="L767" s="139"/>
    </row>
    <row r="768" ht="15">
      <c r="L768" s="139"/>
    </row>
    <row r="769" ht="15">
      <c r="L769" s="139"/>
    </row>
    <row r="770" ht="15">
      <c r="L770" s="139"/>
    </row>
    <row r="771" ht="15">
      <c r="L771" s="139"/>
    </row>
    <row r="772" ht="15">
      <c r="L772" s="139"/>
    </row>
    <row r="773" ht="15">
      <c r="L773" s="139"/>
    </row>
    <row r="774" ht="15">
      <c r="L774" s="139"/>
    </row>
    <row r="775" ht="15">
      <c r="L775" s="139"/>
    </row>
    <row r="776" ht="15">
      <c r="L776" s="139"/>
    </row>
    <row r="777" ht="15">
      <c r="L777" s="139"/>
    </row>
    <row r="778" ht="15">
      <c r="L778" s="139"/>
    </row>
    <row r="779" ht="15">
      <c r="L779" s="139"/>
    </row>
    <row r="780" ht="15">
      <c r="L780" s="139"/>
    </row>
    <row r="781" ht="15">
      <c r="L781" s="139"/>
    </row>
    <row r="782" ht="15">
      <c r="L782" s="139"/>
    </row>
    <row r="783" ht="15">
      <c r="L783" s="139"/>
    </row>
    <row r="784" ht="15">
      <c r="L784" s="139"/>
    </row>
    <row r="785" ht="15">
      <c r="L785" s="139"/>
    </row>
    <row r="786" ht="15">
      <c r="L786" s="139"/>
    </row>
    <row r="787" ht="15">
      <c r="L787" s="139"/>
    </row>
    <row r="788" ht="15">
      <c r="L788" s="139"/>
    </row>
    <row r="789" ht="15">
      <c r="L789" s="139"/>
    </row>
    <row r="790" ht="15">
      <c r="L790" s="139"/>
    </row>
    <row r="791" ht="15">
      <c r="L791" s="139"/>
    </row>
    <row r="792" ht="15">
      <c r="L792" s="139"/>
    </row>
    <row r="793" ht="15">
      <c r="L793" s="139"/>
    </row>
    <row r="794" ht="15">
      <c r="L794" s="139"/>
    </row>
    <row r="795" ht="15">
      <c r="L795" s="139"/>
    </row>
    <row r="796" ht="15">
      <c r="L796" s="139"/>
    </row>
    <row r="797" ht="15">
      <c r="L797" s="139"/>
    </row>
    <row r="798" ht="15">
      <c r="L798" s="139"/>
    </row>
    <row r="799" ht="15">
      <c r="L799" s="139"/>
    </row>
    <row r="800" ht="15">
      <c r="L800" s="139"/>
    </row>
    <row r="801" ht="15">
      <c r="L801" s="139"/>
    </row>
    <row r="802" ht="15">
      <c r="L802" s="139"/>
    </row>
    <row r="803" ht="15">
      <c r="L803" s="139"/>
    </row>
    <row r="804" ht="15">
      <c r="L804" s="139"/>
    </row>
    <row r="805" ht="15">
      <c r="L805" s="139"/>
    </row>
    <row r="806" ht="15">
      <c r="L806" s="139"/>
    </row>
    <row r="807" ht="15">
      <c r="L807" s="139"/>
    </row>
    <row r="808" ht="15">
      <c r="L808" s="139"/>
    </row>
    <row r="809" ht="15">
      <c r="L809" s="139"/>
    </row>
    <row r="810" ht="15">
      <c r="L810" s="139"/>
    </row>
    <row r="811" ht="15">
      <c r="L811" s="139"/>
    </row>
    <row r="812" ht="15">
      <c r="L812" s="139"/>
    </row>
    <row r="813" ht="15">
      <c r="L813" s="139"/>
    </row>
    <row r="814" ht="15">
      <c r="L814" s="139"/>
    </row>
    <row r="815" ht="15">
      <c r="L815" s="139"/>
    </row>
    <row r="816" ht="15">
      <c r="L816" s="139"/>
    </row>
    <row r="817" ht="15">
      <c r="L817" s="139"/>
    </row>
    <row r="818" ht="15">
      <c r="L818" s="139"/>
    </row>
    <row r="819" ht="15">
      <c r="L819" s="139"/>
    </row>
    <row r="820" ht="15">
      <c r="L820" s="139"/>
    </row>
    <row r="821" ht="15">
      <c r="L821" s="139"/>
    </row>
    <row r="822" ht="15">
      <c r="L822" s="139"/>
    </row>
    <row r="823" ht="15">
      <c r="L823" s="139"/>
    </row>
    <row r="824" ht="15">
      <c r="L824" s="139"/>
    </row>
    <row r="825" ht="15">
      <c r="L825" s="139"/>
    </row>
    <row r="826" ht="15">
      <c r="L826" s="139"/>
    </row>
    <row r="827" ht="15">
      <c r="L827" s="139"/>
    </row>
    <row r="828" ht="15">
      <c r="L828" s="139"/>
    </row>
    <row r="829" ht="15">
      <c r="L829" s="139"/>
    </row>
    <row r="830" ht="15">
      <c r="L830" s="139"/>
    </row>
    <row r="831" ht="15">
      <c r="L831" s="139"/>
    </row>
    <row r="832" ht="15">
      <c r="L832" s="139"/>
    </row>
    <row r="833" ht="15">
      <c r="L833" s="139"/>
    </row>
    <row r="834" ht="15">
      <c r="L834" s="139"/>
    </row>
    <row r="835" ht="15">
      <c r="L835" s="139"/>
    </row>
    <row r="836" ht="15">
      <c r="L836" s="139"/>
    </row>
    <row r="837" ht="15">
      <c r="L837" s="139"/>
    </row>
    <row r="838" ht="15">
      <c r="L838" s="139"/>
    </row>
    <row r="839" ht="15">
      <c r="L839" s="139"/>
    </row>
    <row r="840" ht="15">
      <c r="L840" s="139"/>
    </row>
    <row r="841" ht="15">
      <c r="L841" s="139"/>
    </row>
    <row r="842" ht="15">
      <c r="L842" s="139"/>
    </row>
    <row r="843" ht="15">
      <c r="L843" s="139"/>
    </row>
    <row r="844" ht="15">
      <c r="L844" s="139"/>
    </row>
    <row r="845" ht="15">
      <c r="L845" s="139"/>
    </row>
    <row r="846" ht="15">
      <c r="L846" s="139"/>
    </row>
    <row r="847" ht="15">
      <c r="L847" s="139"/>
    </row>
    <row r="848" ht="15">
      <c r="L848" s="139"/>
    </row>
    <row r="849" ht="15">
      <c r="L849" s="139"/>
    </row>
    <row r="850" ht="15">
      <c r="L850" s="139"/>
    </row>
    <row r="851" ht="15">
      <c r="L851" s="139"/>
    </row>
    <row r="852" ht="15">
      <c r="L852" s="139"/>
    </row>
    <row r="853" ht="15">
      <c r="L853" s="139"/>
    </row>
    <row r="854" ht="15">
      <c r="L854" s="139"/>
    </row>
    <row r="855" ht="15">
      <c r="L855" s="139"/>
    </row>
    <row r="856" ht="15">
      <c r="L856" s="139"/>
    </row>
    <row r="857" ht="15">
      <c r="L857" s="139"/>
    </row>
    <row r="858" ht="15">
      <c r="L858" s="139"/>
    </row>
    <row r="859" ht="15">
      <c r="L859" s="139"/>
    </row>
    <row r="860" ht="15">
      <c r="L860" s="139"/>
    </row>
    <row r="861" ht="15">
      <c r="L861" s="139"/>
    </row>
    <row r="862" ht="15">
      <c r="L862" s="139"/>
    </row>
    <row r="863" ht="15">
      <c r="L863" s="139"/>
    </row>
    <row r="864" ht="15">
      <c r="L864" s="139"/>
    </row>
    <row r="865" ht="15">
      <c r="L865" s="139"/>
    </row>
    <row r="866" ht="15">
      <c r="L866" s="139"/>
    </row>
    <row r="867" ht="15">
      <c r="L867" s="139"/>
    </row>
    <row r="868" ht="15">
      <c r="L868" s="139"/>
    </row>
    <row r="869" ht="15">
      <c r="L869" s="139"/>
    </row>
    <row r="870" ht="15">
      <c r="L870" s="139"/>
    </row>
    <row r="871" ht="15">
      <c r="L871" s="139"/>
    </row>
    <row r="872" ht="15">
      <c r="L872" s="139"/>
    </row>
    <row r="873" ht="15">
      <c r="L873" s="139"/>
    </row>
    <row r="874" ht="15">
      <c r="L874" s="139"/>
    </row>
    <row r="875" ht="15">
      <c r="L875" s="139"/>
    </row>
    <row r="876" ht="15">
      <c r="L876" s="139"/>
    </row>
    <row r="877" ht="15">
      <c r="L877" s="139"/>
    </row>
    <row r="878" ht="15">
      <c r="L878" s="139"/>
    </row>
    <row r="879" ht="15">
      <c r="L879" s="139"/>
    </row>
    <row r="880" ht="15">
      <c r="L880" s="139"/>
    </row>
    <row r="881" ht="15">
      <c r="L881" s="139"/>
    </row>
    <row r="882" ht="15">
      <c r="L882" s="139"/>
    </row>
    <row r="883" ht="15">
      <c r="L883" s="139"/>
    </row>
    <row r="884" ht="15">
      <c r="L884" s="139"/>
    </row>
    <row r="885" ht="15">
      <c r="L885" s="139"/>
    </row>
    <row r="886" ht="15">
      <c r="L886" s="139"/>
    </row>
    <row r="887" ht="15">
      <c r="L887" s="139"/>
    </row>
    <row r="888" ht="15">
      <c r="L888" s="139"/>
    </row>
    <row r="889" ht="15">
      <c r="L889" s="139"/>
    </row>
    <row r="890" ht="15">
      <c r="L890" s="139"/>
    </row>
    <row r="891" ht="15">
      <c r="L891" s="139"/>
    </row>
    <row r="892" ht="15">
      <c r="L892" s="139"/>
    </row>
    <row r="893" ht="15">
      <c r="L893" s="139"/>
    </row>
    <row r="894" ht="15">
      <c r="L894" s="139"/>
    </row>
    <row r="895" ht="15">
      <c r="L895" s="139"/>
    </row>
    <row r="896" ht="15">
      <c r="L896" s="139"/>
    </row>
    <row r="897" ht="15">
      <c r="L897" s="139"/>
    </row>
    <row r="898" ht="15">
      <c r="L898" s="139"/>
    </row>
    <row r="899" ht="15">
      <c r="L899" s="139"/>
    </row>
    <row r="900" ht="15">
      <c r="L900" s="139"/>
    </row>
    <row r="901" ht="15">
      <c r="L901" s="139"/>
    </row>
    <row r="902" ht="15">
      <c r="L902" s="139"/>
    </row>
    <row r="903" ht="15">
      <c r="L903" s="139"/>
    </row>
    <row r="904" ht="15">
      <c r="L904" s="139"/>
    </row>
    <row r="905" ht="15">
      <c r="L905" s="139"/>
    </row>
    <row r="906" ht="15">
      <c r="L906" s="139"/>
    </row>
    <row r="907" ht="15">
      <c r="L907" s="139"/>
    </row>
    <row r="908" ht="15">
      <c r="L908" s="139"/>
    </row>
    <row r="909" ht="15">
      <c r="L909" s="139"/>
    </row>
    <row r="910" ht="15">
      <c r="L910" s="139"/>
    </row>
    <row r="911" ht="15">
      <c r="L911" s="139"/>
    </row>
    <row r="912" ht="15">
      <c r="L912" s="139"/>
    </row>
    <row r="913" ht="15">
      <c r="L913" s="139"/>
    </row>
    <row r="914" ht="15">
      <c r="L914" s="139"/>
    </row>
    <row r="915" ht="15">
      <c r="L915" s="139"/>
    </row>
    <row r="916" ht="15">
      <c r="L916" s="139"/>
    </row>
    <row r="917" ht="15">
      <c r="L917" s="139"/>
    </row>
    <row r="918" ht="15">
      <c r="L918" s="139"/>
    </row>
    <row r="919" ht="15">
      <c r="L919" s="139"/>
    </row>
    <row r="920" ht="15">
      <c r="L920" s="139"/>
    </row>
    <row r="921" ht="15">
      <c r="L921" s="139"/>
    </row>
    <row r="922" ht="15">
      <c r="L922" s="139"/>
    </row>
    <row r="923" ht="15">
      <c r="L923" s="139"/>
    </row>
    <row r="924" ht="15">
      <c r="L924" s="139"/>
    </row>
    <row r="925" ht="15">
      <c r="L925" s="139"/>
    </row>
    <row r="926" ht="15">
      <c r="L926" s="139"/>
    </row>
    <row r="927" ht="15">
      <c r="L927" s="139"/>
    </row>
    <row r="928" ht="15">
      <c r="L928" s="139"/>
    </row>
    <row r="929" ht="15">
      <c r="L929" s="139"/>
    </row>
    <row r="930" ht="15">
      <c r="L930" s="139"/>
    </row>
    <row r="931" ht="15">
      <c r="L931" s="139"/>
    </row>
    <row r="932" ht="15">
      <c r="L932" s="139"/>
    </row>
    <row r="933" ht="15">
      <c r="L933" s="139"/>
    </row>
    <row r="934" ht="15">
      <c r="L934" s="139"/>
    </row>
    <row r="935" ht="15">
      <c r="L935" s="139"/>
    </row>
    <row r="936" ht="15">
      <c r="L936" s="139"/>
    </row>
    <row r="937" ht="15">
      <c r="L937" s="139"/>
    </row>
    <row r="938" ht="15">
      <c r="L938" s="139"/>
    </row>
    <row r="939" ht="15">
      <c r="L939" s="139"/>
    </row>
    <row r="940" ht="15">
      <c r="L940" s="139"/>
    </row>
    <row r="941" ht="15">
      <c r="L941" s="139"/>
    </row>
    <row r="942" ht="15">
      <c r="L942" s="139"/>
    </row>
    <row r="943" ht="15">
      <c r="L943" s="139"/>
    </row>
    <row r="944" ht="15">
      <c r="L944" s="139"/>
    </row>
    <row r="945" ht="15">
      <c r="L945" s="139"/>
    </row>
    <row r="946" ht="15">
      <c r="L946" s="139"/>
    </row>
    <row r="947" ht="15">
      <c r="L947" s="139"/>
    </row>
    <row r="948" ht="15">
      <c r="L948" s="139"/>
    </row>
    <row r="949" ht="15">
      <c r="L949" s="139"/>
    </row>
    <row r="950" ht="15">
      <c r="L950" s="139"/>
    </row>
    <row r="951" ht="15">
      <c r="L951" s="139"/>
    </row>
    <row r="952" ht="15">
      <c r="L952" s="139"/>
    </row>
    <row r="953" ht="15">
      <c r="L953" s="139"/>
    </row>
    <row r="954" ht="15">
      <c r="L954" s="139"/>
    </row>
    <row r="955" ht="15">
      <c r="L955" s="139"/>
    </row>
    <row r="956" ht="15">
      <c r="L956" s="139"/>
    </row>
    <row r="957" ht="15">
      <c r="L957" s="139"/>
    </row>
    <row r="958" ht="15">
      <c r="L958" s="139"/>
    </row>
    <row r="959" ht="15">
      <c r="L959" s="139"/>
    </row>
    <row r="960" ht="15">
      <c r="L960" s="139"/>
    </row>
    <row r="961" ht="15">
      <c r="L961" s="139"/>
    </row>
    <row r="962" ht="15">
      <c r="L962" s="139"/>
    </row>
    <row r="963" ht="15">
      <c r="L963" s="139"/>
    </row>
    <row r="964" ht="15">
      <c r="L964" s="139"/>
    </row>
    <row r="965" ht="15">
      <c r="L965" s="139"/>
    </row>
    <row r="966" ht="15">
      <c r="L966" s="139"/>
    </row>
    <row r="967" ht="15">
      <c r="L967" s="139"/>
    </row>
    <row r="968" ht="15">
      <c r="L968" s="139"/>
    </row>
    <row r="969" ht="15">
      <c r="L969" s="139"/>
    </row>
    <row r="970" ht="15">
      <c r="L970" s="139"/>
    </row>
    <row r="971" ht="15">
      <c r="L971" s="139"/>
    </row>
    <row r="972" ht="15">
      <c r="L972" s="139"/>
    </row>
    <row r="973" ht="15">
      <c r="L973" s="139"/>
    </row>
    <row r="974" ht="15">
      <c r="L974" s="139"/>
    </row>
    <row r="975" ht="15">
      <c r="L975" s="139"/>
    </row>
    <row r="976" ht="15">
      <c r="L976" s="139"/>
    </row>
    <row r="977" ht="15">
      <c r="L977" s="139"/>
    </row>
    <row r="978" ht="15">
      <c r="L978" s="139"/>
    </row>
    <row r="979" ht="15">
      <c r="L979" s="139"/>
    </row>
    <row r="980" ht="15">
      <c r="L980" s="139"/>
    </row>
    <row r="981" ht="15">
      <c r="L981" s="139"/>
    </row>
    <row r="982" ht="15">
      <c r="L982" s="139"/>
    </row>
    <row r="983" ht="15">
      <c r="L983" s="139"/>
    </row>
    <row r="984" ht="15">
      <c r="L984" s="139"/>
    </row>
  </sheetData>
  <sheetProtection/>
  <printOptions/>
  <pageMargins left="0.3937007874015748" right="0.3937007874015748" top="0.3937007874015748" bottom="0.3937007874015748" header="0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CK121"/>
  <sheetViews>
    <sheetView zoomScalePageLayoutView="0" workbookViewId="0" topLeftCell="A1">
      <pane ySplit="3" topLeftCell="A105" activePane="bottomLeft" state="frozen"/>
      <selection pane="topLeft" activeCell="A1" sqref="A1"/>
      <selection pane="bottomLeft" activeCell="A121" sqref="A121"/>
    </sheetView>
  </sheetViews>
  <sheetFormatPr defaultColWidth="9.140625" defaultRowHeight="15"/>
  <cols>
    <col min="1" max="1" width="5.57421875" style="0" customWidth="1"/>
    <col min="2" max="2" width="10.28125" style="33" customWidth="1"/>
    <col min="3" max="3" width="21.421875" style="0" customWidth="1"/>
    <col min="4" max="4" width="8.7109375" style="0" bestFit="1" customWidth="1"/>
    <col min="5" max="5" width="11.28125" style="0" customWidth="1"/>
    <col min="6" max="6" width="9.57421875" style="0" bestFit="1" customWidth="1"/>
    <col min="7" max="7" width="13.28125" style="0" customWidth="1"/>
    <col min="8" max="8" width="10.57421875" style="0" customWidth="1"/>
    <col min="9" max="9" width="12.00390625" style="0" customWidth="1"/>
    <col min="10" max="10" width="9.00390625" style="0" bestFit="1" customWidth="1"/>
    <col min="11" max="11" width="12.28125" style="0" customWidth="1"/>
    <col min="12" max="12" width="10.00390625" style="0" customWidth="1"/>
    <col min="13" max="13" width="12.140625" style="0" customWidth="1"/>
    <col min="14" max="14" width="11.140625" style="0" customWidth="1"/>
    <col min="15" max="15" width="10.7109375" style="0" customWidth="1"/>
    <col min="16" max="16" width="8.7109375" style="0" customWidth="1"/>
    <col min="17" max="17" width="13.28125" style="0" customWidth="1"/>
    <col min="18" max="18" width="11.8515625" style="0" customWidth="1"/>
    <col min="19" max="19" width="8.28125" style="0" customWidth="1"/>
  </cols>
  <sheetData>
    <row r="1" spans="1:18" ht="75">
      <c r="A1" s="62" t="s">
        <v>284</v>
      </c>
      <c r="B1" s="63" t="s">
        <v>283</v>
      </c>
      <c r="C1" s="59" t="s">
        <v>35</v>
      </c>
      <c r="D1" s="59" t="s">
        <v>143</v>
      </c>
      <c r="E1" s="60" t="s">
        <v>139</v>
      </c>
      <c r="F1" s="59" t="s">
        <v>2</v>
      </c>
      <c r="G1" s="59" t="s">
        <v>395</v>
      </c>
      <c r="H1" s="61"/>
      <c r="I1" s="61"/>
      <c r="J1" s="60" t="s">
        <v>142</v>
      </c>
      <c r="K1" s="59" t="s">
        <v>129</v>
      </c>
      <c r="L1" s="59" t="s">
        <v>174</v>
      </c>
      <c r="M1" s="60" t="s">
        <v>281</v>
      </c>
      <c r="N1" s="60" t="s">
        <v>280</v>
      </c>
      <c r="O1" s="61" t="s">
        <v>130</v>
      </c>
      <c r="P1" s="60" t="s">
        <v>282</v>
      </c>
      <c r="Q1" s="60" t="s">
        <v>132</v>
      </c>
      <c r="R1" s="59" t="s">
        <v>145</v>
      </c>
    </row>
    <row r="2" spans="1:19" s="4" customFormat="1" ht="15">
      <c r="A2" s="48">
        <f>SUM(A4:A498)</f>
        <v>3580</v>
      </c>
      <c r="B2" s="49">
        <f>SUM(B4:B498)</f>
        <v>117.56</v>
      </c>
      <c r="D2" s="25">
        <f>SUM(D4:D498)</f>
        <v>40741</v>
      </c>
      <c r="E2" s="30">
        <f>D2/A2</f>
        <v>11.380167597765363</v>
      </c>
      <c r="F2" s="25">
        <f>SUM(F4:F498)</f>
        <v>11673</v>
      </c>
      <c r="G2" s="31">
        <f>F2/A2</f>
        <v>3.260614525139665</v>
      </c>
      <c r="H2" s="26"/>
      <c r="I2" s="26"/>
      <c r="J2" s="30">
        <f>SUM(J4:J498)/(ROUNDUP(B2,0))</f>
        <v>49.350677966101664</v>
      </c>
      <c r="K2" s="27">
        <f>SUM(K4:K498)</f>
        <v>576273.3000000003</v>
      </c>
      <c r="L2" s="37">
        <f>F2/(B2*147)</f>
        <v>0.6754692349889939</v>
      </c>
      <c r="M2" s="35">
        <f>SUM(M4:M498)</f>
        <v>10731.1</v>
      </c>
      <c r="N2" s="35">
        <f>SUM(N4:N498)</f>
        <v>7069.7</v>
      </c>
      <c r="O2" s="25">
        <f>SUM(O4:O498)</f>
        <v>3661.4000000000005</v>
      </c>
      <c r="P2" s="47">
        <f>N2/M2</f>
        <v>0.6588047823615473</v>
      </c>
      <c r="Q2" s="27">
        <f>SUM(Q4:Q498)</f>
        <v>202798.25799999994</v>
      </c>
      <c r="R2" s="36">
        <f>0.707*F2/1000</f>
        <v>8.252811</v>
      </c>
      <c r="S2" s="34">
        <f>1000000/(K2/(A2/365))</f>
        <v>17.020082620663125</v>
      </c>
    </row>
    <row r="3" spans="2:89" s="2" customFormat="1" ht="120">
      <c r="B3" s="32"/>
      <c r="C3" s="58" t="s">
        <v>826</v>
      </c>
      <c r="D3" s="59" t="s">
        <v>144</v>
      </c>
      <c r="E3" s="60" t="s">
        <v>185</v>
      </c>
      <c r="F3" s="59" t="s">
        <v>128</v>
      </c>
      <c r="G3" s="59" t="s">
        <v>141</v>
      </c>
      <c r="H3" s="61" t="s">
        <v>644</v>
      </c>
      <c r="I3" s="61" t="s">
        <v>645</v>
      </c>
      <c r="J3" s="60" t="s">
        <v>10</v>
      </c>
      <c r="K3" s="59" t="s">
        <v>69</v>
      </c>
      <c r="L3" s="59" t="s">
        <v>173</v>
      </c>
      <c r="M3" s="60" t="s">
        <v>344</v>
      </c>
      <c r="N3" s="60" t="s">
        <v>345</v>
      </c>
      <c r="O3" s="61" t="s">
        <v>346</v>
      </c>
      <c r="P3" s="60" t="s">
        <v>246</v>
      </c>
      <c r="Q3" s="60" t="s">
        <v>131</v>
      </c>
      <c r="R3" s="59" t="s">
        <v>147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18" ht="15">
      <c r="A4" s="2">
        <v>17</v>
      </c>
      <c r="B4" s="19">
        <v>0.56</v>
      </c>
      <c r="C4" s="11" t="s">
        <v>165</v>
      </c>
      <c r="D4" s="2">
        <v>236</v>
      </c>
      <c r="E4" s="2">
        <f>ROUNDUP(D4/A4,1)</f>
        <v>13.9</v>
      </c>
      <c r="F4" s="17">
        <v>71.9</v>
      </c>
      <c r="G4" s="2">
        <f aca="true" t="shared" si="0" ref="G4:G11">ROUNDUP(F4/A4,2)</f>
        <v>4.2299999999999995</v>
      </c>
      <c r="H4" s="6">
        <v>6.37</v>
      </c>
      <c r="I4" s="6">
        <v>918</v>
      </c>
      <c r="J4" s="28">
        <v>49</v>
      </c>
      <c r="K4" s="29">
        <f aca="true" t="shared" si="1" ref="K4:K11">ROUNDUP(F4*J4,1)</f>
        <v>3523.1</v>
      </c>
      <c r="L4" s="5">
        <f aca="true" t="shared" si="2" ref="L4:L11">F4/(147*B4)</f>
        <v>0.8734207968901846</v>
      </c>
      <c r="M4" s="2">
        <v>48</v>
      </c>
      <c r="N4" s="2">
        <v>44.1</v>
      </c>
      <c r="O4" s="2">
        <f aca="true" t="shared" si="3" ref="O4:O9">M4-N4</f>
        <v>3.8999999999999986</v>
      </c>
      <c r="P4" s="10">
        <f aca="true" t="shared" si="4" ref="P4:P9">N4/M4</f>
        <v>0.9187500000000001</v>
      </c>
      <c r="Q4" s="29">
        <f aca="true" t="shared" si="5" ref="Q4:Q11">J4*O4+B4*195</f>
        <v>300.29999999999995</v>
      </c>
      <c r="R4" s="35">
        <f>0.707*F4</f>
        <v>50.8333</v>
      </c>
    </row>
    <row r="5" spans="1:18" ht="15">
      <c r="A5" s="2">
        <v>31</v>
      </c>
      <c r="B5" s="24">
        <v>1</v>
      </c>
      <c r="C5" s="11" t="s">
        <v>57</v>
      </c>
      <c r="D5" s="2">
        <f>'Részletes termelési adatok'!C57-Összefoglalás!D4</f>
        <v>438</v>
      </c>
      <c r="E5" s="2">
        <f aca="true" t="shared" si="6" ref="E5:E10">ROUNDUP(D5/A5,1)</f>
        <v>14.2</v>
      </c>
      <c r="F5" s="17">
        <f>'Részletes termelési adatok'!D57-F4</f>
        <v>118.9</v>
      </c>
      <c r="G5" s="2">
        <f t="shared" si="0"/>
        <v>3.84</v>
      </c>
      <c r="H5" s="6">
        <v>6.1</v>
      </c>
      <c r="I5" s="6">
        <v>883</v>
      </c>
      <c r="J5" s="28">
        <v>49</v>
      </c>
      <c r="K5" s="29">
        <f t="shared" si="1"/>
        <v>5826.1</v>
      </c>
      <c r="L5" s="5">
        <f t="shared" si="2"/>
        <v>0.8088435374149661</v>
      </c>
      <c r="M5" s="2">
        <f>'Részletes termelési adatok'!I57-M4</f>
        <v>84.1</v>
      </c>
      <c r="N5" s="2">
        <f>'Részletes termelési adatok'!J57-N4</f>
        <v>66.9</v>
      </c>
      <c r="O5" s="2">
        <f t="shared" si="3"/>
        <v>17.19999999999999</v>
      </c>
      <c r="P5" s="10">
        <f t="shared" si="4"/>
        <v>0.7954815695600477</v>
      </c>
      <c r="Q5" s="29">
        <f t="shared" si="5"/>
        <v>1037.7999999999995</v>
      </c>
      <c r="R5" s="35">
        <f aca="true" t="shared" si="7" ref="R5:R10">0.707*F5</f>
        <v>84.0623</v>
      </c>
    </row>
    <row r="6" spans="1:18" ht="15">
      <c r="A6" s="2">
        <v>30</v>
      </c>
      <c r="B6" s="24">
        <v>1</v>
      </c>
      <c r="C6" s="11" t="s">
        <v>83</v>
      </c>
      <c r="D6" s="2">
        <f>'Részletes termelési adatok'!C70-(D5+D4)</f>
        <v>452</v>
      </c>
      <c r="E6" s="6">
        <f t="shared" si="6"/>
        <v>15.1</v>
      </c>
      <c r="F6" s="17">
        <f>'Részletes termelési adatok'!D70-(F5+F4)</f>
        <v>129.7</v>
      </c>
      <c r="G6" s="2">
        <f t="shared" si="0"/>
        <v>4.33</v>
      </c>
      <c r="H6" s="52">
        <v>6.54</v>
      </c>
      <c r="I6" s="6">
        <v>1069</v>
      </c>
      <c r="J6" s="28">
        <v>49</v>
      </c>
      <c r="K6" s="29">
        <f t="shared" si="1"/>
        <v>6355.3</v>
      </c>
      <c r="L6" s="5">
        <f t="shared" si="2"/>
        <v>0.882312925170068</v>
      </c>
      <c r="M6" s="2">
        <f>'Részletes termelési adatok'!I70-(M5+M4)</f>
        <v>96</v>
      </c>
      <c r="N6" s="2">
        <f>'Részletes termelési adatok'!J70-(N5+N4)</f>
        <v>63.900000000000006</v>
      </c>
      <c r="O6" s="2">
        <f t="shared" si="3"/>
        <v>32.099999999999994</v>
      </c>
      <c r="P6" s="10">
        <f t="shared" si="4"/>
        <v>0.665625</v>
      </c>
      <c r="Q6" s="29">
        <f t="shared" si="5"/>
        <v>1767.8999999999996</v>
      </c>
      <c r="R6" s="35">
        <f t="shared" si="7"/>
        <v>91.69789999999999</v>
      </c>
    </row>
    <row r="7" spans="1:18" ht="15">
      <c r="A7" s="2">
        <v>31</v>
      </c>
      <c r="B7" s="24">
        <v>1</v>
      </c>
      <c r="C7" s="11" t="s">
        <v>102</v>
      </c>
      <c r="D7" s="24">
        <f>'Részletes termelési adatok'!C86-(D6+D5+D4)</f>
        <v>461.33333333333326</v>
      </c>
      <c r="E7" s="2">
        <f t="shared" si="6"/>
        <v>14.9</v>
      </c>
      <c r="F7" s="24">
        <f>'Részletes termelési adatok'!D86-(F6+F5+F4)</f>
        <v>150.63333333333333</v>
      </c>
      <c r="G7" s="6">
        <f t="shared" si="0"/>
        <v>4.859999999999999</v>
      </c>
      <c r="H7" s="6">
        <v>6.42</v>
      </c>
      <c r="I7" s="6">
        <v>920</v>
      </c>
      <c r="J7" s="28">
        <v>46.8</v>
      </c>
      <c r="K7" s="20">
        <f t="shared" si="1"/>
        <v>7049.700000000001</v>
      </c>
      <c r="L7" s="10">
        <f t="shared" si="2"/>
        <v>1.0247165532879818</v>
      </c>
      <c r="M7" s="16">
        <f>'Részletes termelési adatok'!I86-(M6+M5+M4)</f>
        <v>106.33333333333334</v>
      </c>
      <c r="N7" s="16">
        <f>'Részletes termelési adatok'!J86-(N6+N5+N4)</f>
        <v>75.66666666666666</v>
      </c>
      <c r="O7" s="16">
        <f t="shared" si="3"/>
        <v>30.666666666666686</v>
      </c>
      <c r="P7" s="10">
        <f t="shared" si="4"/>
        <v>0.7115987460815045</v>
      </c>
      <c r="Q7" s="29">
        <f t="shared" si="5"/>
        <v>1630.2000000000007</v>
      </c>
      <c r="R7" s="35">
        <f t="shared" si="7"/>
        <v>106.49776666666665</v>
      </c>
    </row>
    <row r="8" spans="1:18" ht="15">
      <c r="A8" s="2">
        <v>31</v>
      </c>
      <c r="B8" s="24">
        <v>1</v>
      </c>
      <c r="C8" s="6" t="s">
        <v>114</v>
      </c>
      <c r="D8" s="17">
        <f>'Részletes termelési adatok'!C96-(D7+D6+D5+D4)</f>
        <v>417.66666666666674</v>
      </c>
      <c r="E8" s="2">
        <f t="shared" si="6"/>
        <v>13.5</v>
      </c>
      <c r="F8" s="17">
        <f>'Részletes termelési adatok'!D96-(F7+F6+F5+F4)</f>
        <v>147.06666666666672</v>
      </c>
      <c r="G8" s="2">
        <f t="shared" si="0"/>
        <v>4.75</v>
      </c>
      <c r="H8" s="6">
        <v>5.76</v>
      </c>
      <c r="I8" s="6">
        <v>939</v>
      </c>
      <c r="J8" s="28">
        <v>46.8</v>
      </c>
      <c r="K8" s="29">
        <f t="shared" si="1"/>
        <v>6882.8</v>
      </c>
      <c r="L8" s="5">
        <f t="shared" si="2"/>
        <v>1.0004535147392293</v>
      </c>
      <c r="M8" s="16">
        <f>'Részletes termelési adatok'!I96-(M7+M6+M5+M4)</f>
        <v>93.16666666666669</v>
      </c>
      <c r="N8" s="16">
        <f>'Részletes termelési adatok'!J96-(N7+N6+N5+N4)</f>
        <v>85.93333333333334</v>
      </c>
      <c r="O8" s="18">
        <f t="shared" si="3"/>
        <v>7.2333333333333485</v>
      </c>
      <c r="P8" s="10">
        <f t="shared" si="4"/>
        <v>0.9223613595706618</v>
      </c>
      <c r="Q8" s="20">
        <f t="shared" si="5"/>
        <v>533.5200000000007</v>
      </c>
      <c r="R8" s="35">
        <f t="shared" si="7"/>
        <v>103.97613333333337</v>
      </c>
    </row>
    <row r="9" spans="1:18" ht="15">
      <c r="A9" s="2">
        <v>30</v>
      </c>
      <c r="B9" s="24">
        <v>1</v>
      </c>
      <c r="C9" s="11" t="s">
        <v>119</v>
      </c>
      <c r="D9" s="17">
        <f>'Részletes termelési adatok'!C109-(D8+D7+D6+D5+D4)</f>
        <v>354</v>
      </c>
      <c r="E9" s="2">
        <f t="shared" si="6"/>
        <v>11.8</v>
      </c>
      <c r="F9" s="17">
        <f>'Részletes termelési adatok'!D109-(F8+F7+F6+F5+F4)</f>
        <v>94.5</v>
      </c>
      <c r="G9" s="2">
        <f t="shared" si="0"/>
        <v>3.15</v>
      </c>
      <c r="H9" s="6">
        <v>5.34</v>
      </c>
      <c r="I9" s="6">
        <v>1044</v>
      </c>
      <c r="J9" s="28">
        <v>46.8</v>
      </c>
      <c r="K9" s="29">
        <f t="shared" si="1"/>
        <v>4422.6</v>
      </c>
      <c r="L9" s="5">
        <f t="shared" si="2"/>
        <v>0.6428571428571429</v>
      </c>
      <c r="M9" s="16">
        <f>'Részletes termelési adatok'!I109-(M8+M7+M6+M5+M4)</f>
        <v>92</v>
      </c>
      <c r="N9" s="16">
        <f>'Részletes termelési adatok'!J109-(N8+N7+N6+N5+N4)</f>
        <v>54</v>
      </c>
      <c r="O9" s="16">
        <f t="shared" si="3"/>
        <v>38</v>
      </c>
      <c r="P9" s="10">
        <f t="shared" si="4"/>
        <v>0.5869565217391305</v>
      </c>
      <c r="Q9" s="29">
        <f t="shared" si="5"/>
        <v>1973.3999999999999</v>
      </c>
      <c r="R9" s="35">
        <f t="shared" si="7"/>
        <v>66.8115</v>
      </c>
    </row>
    <row r="10" spans="1:18" ht="15">
      <c r="A10" s="2">
        <v>31</v>
      </c>
      <c r="B10" s="24">
        <v>1</v>
      </c>
      <c r="C10" s="11" t="s">
        <v>127</v>
      </c>
      <c r="D10" s="17">
        <f>'Részletes termelési adatok'!C132-SUM(D4:D9)</f>
        <v>321</v>
      </c>
      <c r="E10" s="2">
        <f t="shared" si="6"/>
        <v>10.4</v>
      </c>
      <c r="F10" s="17">
        <f>'Részletes termelési adatok'!D132-SUM(F4:F9)</f>
        <v>103.29999999999995</v>
      </c>
      <c r="G10" s="2">
        <f t="shared" si="0"/>
        <v>3.34</v>
      </c>
      <c r="H10" s="6">
        <v>5.43</v>
      </c>
      <c r="I10" s="6">
        <v>853</v>
      </c>
      <c r="J10" s="28">
        <v>46.8</v>
      </c>
      <c r="K10" s="29">
        <f t="shared" si="1"/>
        <v>4834.5</v>
      </c>
      <c r="L10" s="5">
        <f t="shared" si="2"/>
        <v>0.7027210884353738</v>
      </c>
      <c r="M10" s="16">
        <f>'Részletes termelési adatok'!I132-SUM(M4:M9)</f>
        <v>103.89999999999998</v>
      </c>
      <c r="N10" s="16">
        <f>'Részletes termelési adatok'!J132-SUM(N4:N9)</f>
        <v>65.30000000000001</v>
      </c>
      <c r="O10" s="16">
        <f aca="true" t="shared" si="8" ref="O10:O15">M10-N10</f>
        <v>38.599999999999966</v>
      </c>
      <c r="P10" s="10">
        <f aca="true" t="shared" si="9" ref="P10:P15">N10/M10</f>
        <v>0.6284889316650628</v>
      </c>
      <c r="Q10" s="29">
        <f t="shared" si="5"/>
        <v>2001.4799999999982</v>
      </c>
      <c r="R10" s="35">
        <f t="shared" si="7"/>
        <v>73.03309999999996</v>
      </c>
    </row>
    <row r="11" spans="1:18" ht="15">
      <c r="A11" s="2">
        <v>30</v>
      </c>
      <c r="B11" s="24">
        <v>1</v>
      </c>
      <c r="C11" s="11" t="s">
        <v>167</v>
      </c>
      <c r="D11" s="17">
        <f>'Részletes termelési adatok'!C142-SUM(D4:D10)</f>
        <v>265</v>
      </c>
      <c r="E11" s="2">
        <f aca="true" t="shared" si="10" ref="E11:E16">ROUNDUP(D11/A11,1)</f>
        <v>8.9</v>
      </c>
      <c r="F11" s="17">
        <f>'Részletes termelési adatok'!D142-SUM(F4:F10)</f>
        <v>57.299999999999955</v>
      </c>
      <c r="G11" s="2">
        <f t="shared" si="0"/>
        <v>1.91</v>
      </c>
      <c r="H11" s="6">
        <v>4.13</v>
      </c>
      <c r="I11" s="6">
        <v>708</v>
      </c>
      <c r="J11" s="28">
        <v>46.8</v>
      </c>
      <c r="K11" s="29">
        <f t="shared" si="1"/>
        <v>2681.7</v>
      </c>
      <c r="L11" s="5">
        <f t="shared" si="2"/>
        <v>0.3897959183673466</v>
      </c>
      <c r="M11" s="16">
        <f>'Részletes termelési adatok'!I142-SUM(M4:M10)</f>
        <v>115.10000000000002</v>
      </c>
      <c r="N11" s="16">
        <f>'Részletes termelési adatok'!J142-SUM(N4:N10)</f>
        <v>30</v>
      </c>
      <c r="O11" s="16">
        <f t="shared" si="8"/>
        <v>85.10000000000002</v>
      </c>
      <c r="P11" s="10">
        <f t="shared" si="9"/>
        <v>0.260642919200695</v>
      </c>
      <c r="Q11" s="29">
        <f t="shared" si="5"/>
        <v>4177.68</v>
      </c>
      <c r="R11" s="35">
        <f aca="true" t="shared" si="11" ref="R11:R16">0.707*F11</f>
        <v>40.51109999999996</v>
      </c>
    </row>
    <row r="12" spans="1:18" ht="15">
      <c r="A12" s="2">
        <v>31</v>
      </c>
      <c r="B12" s="24">
        <v>1</v>
      </c>
      <c r="C12" s="44" t="s">
        <v>180</v>
      </c>
      <c r="D12" s="41">
        <f>'Részletes termelési adatok'!C151-SUM(D4:D11)</f>
        <v>185</v>
      </c>
      <c r="E12" s="40">
        <f t="shared" si="10"/>
        <v>6</v>
      </c>
      <c r="F12" s="24">
        <f>'Részletes termelési adatok'!D151-SUM(F4:F11)</f>
        <v>18.399999999999977</v>
      </c>
      <c r="G12" s="6">
        <f aca="true" t="shared" si="12" ref="G12:G17">ROUNDUP(F12/A12,2)</f>
        <v>0.6</v>
      </c>
      <c r="H12" s="40">
        <v>2.06</v>
      </c>
      <c r="I12" s="6">
        <v>566</v>
      </c>
      <c r="J12" s="28">
        <v>46.8</v>
      </c>
      <c r="K12" s="20">
        <f aca="true" t="shared" si="13" ref="K12:K17">ROUNDUP(F12*J12,1)</f>
        <v>861.2</v>
      </c>
      <c r="L12" s="10">
        <f aca="true" t="shared" si="14" ref="L12:L17">F12/(147*B12)</f>
        <v>0.12517006802721073</v>
      </c>
      <c r="M12" s="16">
        <f>'Részletes termelési adatok'!I151-SUM(M4:M11)</f>
        <v>157.70000000000005</v>
      </c>
      <c r="N12" s="16">
        <f>'Részletes termelési adatok'!J151-SUM(N4:N11)</f>
        <v>7.199999999999989</v>
      </c>
      <c r="O12" s="18">
        <f t="shared" si="8"/>
        <v>150.50000000000006</v>
      </c>
      <c r="P12" s="10">
        <f t="shared" si="9"/>
        <v>0.045656309448319506</v>
      </c>
      <c r="Q12" s="29">
        <f aca="true" t="shared" si="15" ref="Q12:Q17">J12*O12+B12*195</f>
        <v>7238.400000000002</v>
      </c>
      <c r="R12" s="35">
        <f t="shared" si="11"/>
        <v>13.008799999999983</v>
      </c>
    </row>
    <row r="13" spans="1:18" ht="15">
      <c r="A13" s="2">
        <v>31</v>
      </c>
      <c r="B13" s="24">
        <v>1</v>
      </c>
      <c r="C13" s="11" t="s">
        <v>190</v>
      </c>
      <c r="D13" s="17">
        <f>('Részletes termelési adatok'!C164)-SUM(D4:D12)</f>
        <v>242</v>
      </c>
      <c r="E13" s="2">
        <f t="shared" si="10"/>
        <v>7.8999999999999995</v>
      </c>
      <c r="F13" s="17">
        <f>'Részletes termelési adatok'!D164-SUM(F4:F12)</f>
        <v>36.90000000000009</v>
      </c>
      <c r="G13" s="2">
        <f t="shared" si="12"/>
        <v>1.2</v>
      </c>
      <c r="H13" s="6">
        <v>3.81</v>
      </c>
      <c r="I13" s="6">
        <v>736</v>
      </c>
      <c r="J13" s="28">
        <v>46.8</v>
      </c>
      <c r="K13" s="29">
        <f t="shared" si="13"/>
        <v>1727</v>
      </c>
      <c r="L13" s="5">
        <f t="shared" si="14"/>
        <v>0.25102040816326593</v>
      </c>
      <c r="M13" s="16">
        <f>'Részletes termelési adatok'!I164-SUM(M4:M12)</f>
        <v>182.89999999999998</v>
      </c>
      <c r="N13" s="16">
        <f>'Részletes termelési adatok'!J164-SUM(N4:N12)</f>
        <v>17.899999999999977</v>
      </c>
      <c r="O13" s="16">
        <f t="shared" si="8"/>
        <v>165</v>
      </c>
      <c r="P13" s="10">
        <f t="shared" si="9"/>
        <v>0.09786768726079814</v>
      </c>
      <c r="Q13" s="38">
        <f t="shared" si="15"/>
        <v>7916.999999999999</v>
      </c>
      <c r="R13" s="35">
        <f t="shared" si="11"/>
        <v>26.088300000000064</v>
      </c>
    </row>
    <row r="14" spans="1:18" ht="15">
      <c r="A14" s="2">
        <v>28</v>
      </c>
      <c r="B14" s="24">
        <v>1</v>
      </c>
      <c r="C14" s="11" t="s">
        <v>206</v>
      </c>
      <c r="D14" s="17">
        <f>('Részletes termelési adatok'!C176)-SUM(D4:D13)</f>
        <v>262</v>
      </c>
      <c r="E14" s="2">
        <f t="shared" si="10"/>
        <v>9.4</v>
      </c>
      <c r="F14" s="17">
        <f>'Részletes termelési adatok'!D176-SUM(F4:F13)</f>
        <v>54.19999999999993</v>
      </c>
      <c r="G14" s="2">
        <f t="shared" si="12"/>
        <v>1.94</v>
      </c>
      <c r="H14" s="6">
        <v>4.27</v>
      </c>
      <c r="I14" s="6">
        <v>737</v>
      </c>
      <c r="J14" s="28">
        <v>49.4</v>
      </c>
      <c r="K14" s="29">
        <f t="shared" si="13"/>
        <v>2677.5</v>
      </c>
      <c r="L14" s="5">
        <f t="shared" si="14"/>
        <v>0.36870748299319683</v>
      </c>
      <c r="M14" s="16">
        <f>'Részletes termelési adatok'!I176-SUM(M4:M13)</f>
        <v>108.09999999999991</v>
      </c>
      <c r="N14" s="16">
        <f>'Részletes termelési adatok'!J176-SUM(N4:N13)</f>
        <v>29.100000000000023</v>
      </c>
      <c r="O14" s="16">
        <f t="shared" si="8"/>
        <v>78.99999999999989</v>
      </c>
      <c r="P14" s="10">
        <f t="shared" si="9"/>
        <v>0.2691951896392234</v>
      </c>
      <c r="Q14" s="29">
        <f t="shared" si="15"/>
        <v>4097.599999999995</v>
      </c>
      <c r="R14" s="35">
        <f t="shared" si="11"/>
        <v>38.31939999999995</v>
      </c>
    </row>
    <row r="15" spans="1:18" ht="15">
      <c r="A15" s="2">
        <v>31</v>
      </c>
      <c r="B15" s="24">
        <v>1</v>
      </c>
      <c r="C15" s="11" t="s">
        <v>218</v>
      </c>
      <c r="D15" s="17">
        <f>('Részletes termelési adatok'!C193)-SUM(D4:D14)</f>
        <v>348</v>
      </c>
      <c r="E15" s="2">
        <f t="shared" si="10"/>
        <v>11.299999999999999</v>
      </c>
      <c r="F15" s="17">
        <f>'Részletes termelési adatok'!D193-SUM(F4:F14)</f>
        <v>119.20000000000005</v>
      </c>
      <c r="G15" s="2">
        <f t="shared" si="12"/>
        <v>3.8499999999999996</v>
      </c>
      <c r="H15" s="6">
        <v>6.03</v>
      </c>
      <c r="I15" s="6">
        <v>829</v>
      </c>
      <c r="J15" s="28">
        <v>49.4</v>
      </c>
      <c r="K15" s="29">
        <f t="shared" si="13"/>
        <v>5888.5</v>
      </c>
      <c r="L15" s="5">
        <f t="shared" si="14"/>
        <v>0.8108843537414969</v>
      </c>
      <c r="M15" s="16">
        <f>'Részletes termelési adatok'!I193-SUM(M4:M14)</f>
        <v>92.90000000000009</v>
      </c>
      <c r="N15" s="16">
        <f>'Részletes termelési adatok'!J193-SUM(N4:N14)</f>
        <v>79.20000000000005</v>
      </c>
      <c r="O15" s="16">
        <f t="shared" si="8"/>
        <v>13.700000000000045</v>
      </c>
      <c r="P15" s="10">
        <f t="shared" si="9"/>
        <v>0.8525296017222816</v>
      </c>
      <c r="Q15" s="29">
        <f t="shared" si="15"/>
        <v>871.7800000000022</v>
      </c>
      <c r="R15" s="35">
        <f t="shared" si="11"/>
        <v>84.27440000000003</v>
      </c>
    </row>
    <row r="16" spans="1:18" ht="15">
      <c r="A16" s="2">
        <v>30</v>
      </c>
      <c r="B16" s="24">
        <v>1</v>
      </c>
      <c r="C16" s="11" t="s">
        <v>235</v>
      </c>
      <c r="D16" s="17">
        <f>('Részletes termelési adatok'!C205)-SUM(D4:D15)</f>
        <v>390</v>
      </c>
      <c r="E16" s="2">
        <f t="shared" si="10"/>
        <v>13</v>
      </c>
      <c r="F16" s="17">
        <f>'Részletes termelési adatok'!D205-SUM(F4:F15)</f>
        <v>144</v>
      </c>
      <c r="G16" s="6">
        <f t="shared" si="12"/>
        <v>4.8</v>
      </c>
      <c r="H16" s="6">
        <v>6.42</v>
      </c>
      <c r="I16" s="6">
        <v>1004</v>
      </c>
      <c r="J16" s="28">
        <v>49.4</v>
      </c>
      <c r="K16" s="29">
        <f t="shared" si="13"/>
        <v>7113.6</v>
      </c>
      <c r="L16" s="5">
        <f t="shared" si="14"/>
        <v>0.9795918367346939</v>
      </c>
      <c r="M16" s="16">
        <f>'Részletes termelési adatok'!I205-SUM(M4:M15)</f>
        <v>104.09999999999991</v>
      </c>
      <c r="N16" s="16">
        <f>'Részletes termelési adatok'!J205-SUM(N4:N15)</f>
        <v>85.39999999999998</v>
      </c>
      <c r="O16" s="16">
        <f aca="true" t="shared" si="16" ref="O16:O21">M16-N16</f>
        <v>18.699999999999932</v>
      </c>
      <c r="P16" s="10">
        <f aca="true" t="shared" si="17" ref="P16:P21">N16/M16</f>
        <v>0.8203650336215182</v>
      </c>
      <c r="Q16" s="20">
        <f t="shared" si="15"/>
        <v>1118.7799999999966</v>
      </c>
      <c r="R16" s="35">
        <f t="shared" si="11"/>
        <v>101.80799999999999</v>
      </c>
    </row>
    <row r="17" spans="1:18" ht="15">
      <c r="A17" s="2">
        <v>31</v>
      </c>
      <c r="B17" s="24">
        <v>1</v>
      </c>
      <c r="C17" s="44" t="s">
        <v>250</v>
      </c>
      <c r="D17" s="24">
        <f>('Részletes termelési adatok'!C217)-SUM(D4:D16)</f>
        <v>450</v>
      </c>
      <c r="E17" s="2">
        <f aca="true" t="shared" si="18" ref="E17:E22">ROUNDUP(D17/A17,1)</f>
        <v>14.6</v>
      </c>
      <c r="F17" s="24">
        <f>'Részletes termelési adatok'!D217-SUM(F4:F16)</f>
        <v>161</v>
      </c>
      <c r="G17" s="6">
        <f t="shared" si="12"/>
        <v>5.2</v>
      </c>
      <c r="H17" s="6">
        <v>6.49</v>
      </c>
      <c r="I17" s="6">
        <v>866</v>
      </c>
      <c r="J17" s="28">
        <v>49.4</v>
      </c>
      <c r="K17" s="20">
        <f t="shared" si="13"/>
        <v>7953.4</v>
      </c>
      <c r="L17" s="10">
        <f t="shared" si="14"/>
        <v>1.0952380952380953</v>
      </c>
      <c r="M17" s="16">
        <f>'Részletes termelési adatok'!I217-SUM(M4:M16)</f>
        <v>113.70000000000005</v>
      </c>
      <c r="N17" s="16">
        <f>'Részletes termelési adatok'!J217-SUM(N4:N16)</f>
        <v>86.39999999999998</v>
      </c>
      <c r="O17" s="16">
        <f t="shared" si="16"/>
        <v>27.300000000000068</v>
      </c>
      <c r="P17" s="10">
        <f t="shared" si="17"/>
        <v>0.7598944591029019</v>
      </c>
      <c r="Q17" s="20">
        <f t="shared" si="15"/>
        <v>1543.6200000000033</v>
      </c>
      <c r="R17" s="35">
        <f aca="true" t="shared" si="19" ref="R17:R22">0.707*F17</f>
        <v>113.827</v>
      </c>
    </row>
    <row r="18" spans="1:18" ht="15">
      <c r="A18" s="2">
        <v>30</v>
      </c>
      <c r="B18" s="24">
        <v>1</v>
      </c>
      <c r="C18" s="44" t="s">
        <v>263</v>
      </c>
      <c r="D18" s="24">
        <f>('Részletes termelési adatok'!C228)-SUM(D4:D17)</f>
        <v>459</v>
      </c>
      <c r="E18" s="6">
        <f t="shared" si="18"/>
        <v>15.3</v>
      </c>
      <c r="F18" s="24">
        <f>'Részletes termelési adatok'!D228-SUM(F4:F17)</f>
        <v>142</v>
      </c>
      <c r="G18" s="6">
        <f aca="true" t="shared" si="20" ref="G18:G23">ROUNDUP(F18/A18,2)</f>
        <v>4.74</v>
      </c>
      <c r="H18" s="6">
        <v>6.12</v>
      </c>
      <c r="I18" s="6">
        <v>969</v>
      </c>
      <c r="J18" s="28">
        <v>49.4</v>
      </c>
      <c r="K18" s="20">
        <f aca="true" t="shared" si="21" ref="K18:K23">ROUNDUP(F18*J18,1)</f>
        <v>7014.8</v>
      </c>
      <c r="L18" s="10">
        <f aca="true" t="shared" si="22" ref="L18:L23">F18/(147*B18)</f>
        <v>0.9659863945578231</v>
      </c>
      <c r="M18" s="16">
        <f>'Részletes termelési adatok'!I228-SUM(M4:M17)</f>
        <v>106.59999999999991</v>
      </c>
      <c r="N18" s="16">
        <f>'Részletes termelési adatok'!J228-SUM(N4:N17)</f>
        <v>73.5</v>
      </c>
      <c r="O18" s="16">
        <f t="shared" si="16"/>
        <v>33.09999999999991</v>
      </c>
      <c r="P18" s="10">
        <f t="shared" si="17"/>
        <v>0.689493433395873</v>
      </c>
      <c r="Q18" s="20">
        <f aca="true" t="shared" si="23" ref="Q18:Q23">J18*O18+B18*195</f>
        <v>1830.1399999999956</v>
      </c>
      <c r="R18" s="35">
        <f t="shared" si="19"/>
        <v>100.39399999999999</v>
      </c>
    </row>
    <row r="19" spans="1:18" ht="15">
      <c r="A19" s="2">
        <v>31</v>
      </c>
      <c r="B19" s="24">
        <v>1</v>
      </c>
      <c r="C19" s="44" t="s">
        <v>274</v>
      </c>
      <c r="D19" s="24">
        <f>('Részletes termelési adatok'!C236)-SUM(D4:D18)</f>
        <v>456</v>
      </c>
      <c r="E19" s="2">
        <f t="shared" si="18"/>
        <v>14.799999999999999</v>
      </c>
      <c r="F19" s="24">
        <f>'Részletes termelési adatok'!D236-SUM(F4:F18)</f>
        <v>132</v>
      </c>
      <c r="G19" s="6">
        <f t="shared" si="20"/>
        <v>4.26</v>
      </c>
      <c r="H19" s="6">
        <v>6.25</v>
      </c>
      <c r="I19" s="6">
        <v>834</v>
      </c>
      <c r="J19" s="28">
        <v>49.4</v>
      </c>
      <c r="K19" s="20">
        <f t="shared" si="21"/>
        <v>6520.8</v>
      </c>
      <c r="L19" s="10">
        <f t="shared" si="22"/>
        <v>0.8979591836734694</v>
      </c>
      <c r="M19" s="16">
        <f>'Részletes termelési adatok'!I236-SUM(M4:M18)</f>
        <v>104.10000000000014</v>
      </c>
      <c r="N19" s="16">
        <f>'Részletes termelési adatok'!J236-SUM(N4:N18)</f>
        <v>64.29999999999995</v>
      </c>
      <c r="O19" s="16">
        <f t="shared" si="16"/>
        <v>39.80000000000018</v>
      </c>
      <c r="P19" s="10">
        <f t="shared" si="17"/>
        <v>0.6176753121998066</v>
      </c>
      <c r="Q19" s="20">
        <f t="shared" si="23"/>
        <v>2161.120000000009</v>
      </c>
      <c r="R19" s="35">
        <f t="shared" si="19"/>
        <v>93.324</v>
      </c>
    </row>
    <row r="20" spans="1:18" ht="15">
      <c r="A20" s="2">
        <v>31</v>
      </c>
      <c r="B20" s="24">
        <v>1</v>
      </c>
      <c r="C20" s="44" t="s">
        <v>290</v>
      </c>
      <c r="D20" s="24">
        <f>('Részletes termelési adatok'!C245)-SUM(D4:D19)</f>
        <v>425</v>
      </c>
      <c r="E20" s="2">
        <f t="shared" si="18"/>
        <v>13.799999999999999</v>
      </c>
      <c r="F20" s="24">
        <f>'Részletes termelési adatok'!D245-SUM(F4:F19)</f>
        <v>162</v>
      </c>
      <c r="G20" s="6">
        <f t="shared" si="20"/>
        <v>5.2299999999999995</v>
      </c>
      <c r="H20" s="6">
        <v>5.58</v>
      </c>
      <c r="I20" s="6">
        <v>804</v>
      </c>
      <c r="J20" s="28">
        <v>49.4</v>
      </c>
      <c r="K20" s="20">
        <f t="shared" si="21"/>
        <v>8002.8</v>
      </c>
      <c r="L20" s="10">
        <f t="shared" si="22"/>
        <v>1.1020408163265305</v>
      </c>
      <c r="M20" s="16">
        <f>'Részletes termelési adatok'!I245-SUM(M4:M19)</f>
        <v>106.29999999999995</v>
      </c>
      <c r="N20" s="16">
        <f>'Részletes termelési adatok'!J245-SUM(N4:N19)</f>
        <v>85.20000000000005</v>
      </c>
      <c r="O20" s="16">
        <f t="shared" si="16"/>
        <v>21.09999999999991</v>
      </c>
      <c r="P20" s="10">
        <f t="shared" si="17"/>
        <v>0.8015051740357486</v>
      </c>
      <c r="Q20" s="20">
        <f t="shared" si="23"/>
        <v>1237.3399999999954</v>
      </c>
      <c r="R20" s="35">
        <f t="shared" si="19"/>
        <v>114.53399999999999</v>
      </c>
    </row>
    <row r="21" spans="1:18" ht="15">
      <c r="A21" s="2">
        <v>30</v>
      </c>
      <c r="B21" s="24">
        <v>1</v>
      </c>
      <c r="C21" s="44" t="s">
        <v>302</v>
      </c>
      <c r="D21" s="24">
        <f>('Részletes termelési adatok'!C254)-SUM(D4:D20)</f>
        <v>357</v>
      </c>
      <c r="E21" s="2">
        <f t="shared" si="18"/>
        <v>11.9</v>
      </c>
      <c r="F21" s="24">
        <f>'Részletes termelési adatok'!D254-SUM(F4:F20)</f>
        <v>129</v>
      </c>
      <c r="G21" s="6">
        <f t="shared" si="20"/>
        <v>4.3</v>
      </c>
      <c r="H21" s="6">
        <v>5.48</v>
      </c>
      <c r="I21" s="6">
        <v>772</v>
      </c>
      <c r="J21" s="28">
        <v>49.4</v>
      </c>
      <c r="K21" s="20">
        <f t="shared" si="21"/>
        <v>6372.6</v>
      </c>
      <c r="L21" s="10">
        <f t="shared" si="22"/>
        <v>0.8775510204081632</v>
      </c>
      <c r="M21" s="16">
        <f>'Részletes termelési adatok'!I254-SUM(M4:M20)</f>
        <v>100.20000000000005</v>
      </c>
      <c r="N21" s="16">
        <f>'Részletes termelési adatok'!J254-SUM(N4:N20)</f>
        <v>74.29999999999995</v>
      </c>
      <c r="O21" s="16">
        <f t="shared" si="16"/>
        <v>25.90000000000009</v>
      </c>
      <c r="P21" s="10">
        <f t="shared" si="17"/>
        <v>0.7415169660678634</v>
      </c>
      <c r="Q21" s="20">
        <f t="shared" si="23"/>
        <v>1474.4600000000044</v>
      </c>
      <c r="R21" s="35">
        <f t="shared" si="19"/>
        <v>91.20299999999999</v>
      </c>
    </row>
    <row r="22" spans="1:18" ht="15">
      <c r="A22" s="2">
        <v>31</v>
      </c>
      <c r="B22" s="24">
        <v>1</v>
      </c>
      <c r="C22" s="44" t="s">
        <v>313</v>
      </c>
      <c r="D22" s="24">
        <f>('Részletes termelési adatok'!C262)-SUM(D4:D21)</f>
        <v>331</v>
      </c>
      <c r="E22" s="2">
        <f t="shared" si="18"/>
        <v>10.7</v>
      </c>
      <c r="F22" s="24">
        <f>'Részletes termelési adatok'!D262-SUM(F4:F21)</f>
        <v>105</v>
      </c>
      <c r="G22" s="6">
        <f t="shared" si="20"/>
        <v>3.3899999999999997</v>
      </c>
      <c r="H22" s="6">
        <v>4.2</v>
      </c>
      <c r="I22" s="6">
        <v>827</v>
      </c>
      <c r="J22" s="28">
        <v>49.4</v>
      </c>
      <c r="K22" s="20">
        <f t="shared" si="21"/>
        <v>5187</v>
      </c>
      <c r="L22" s="10">
        <f t="shared" si="22"/>
        <v>0.7142857142857143</v>
      </c>
      <c r="M22" s="16">
        <f>'Részletes termelési adatok'!I262-SUM(M4:M21)</f>
        <v>111.29999999999995</v>
      </c>
      <c r="N22" s="16">
        <f>'Részletes termelési adatok'!J262-SUM(N4:N21)</f>
        <v>61.299999999999955</v>
      </c>
      <c r="O22" s="16">
        <f aca="true" t="shared" si="24" ref="O22:O27">M22-N22</f>
        <v>50</v>
      </c>
      <c r="P22" s="10">
        <f aca="true" t="shared" si="25" ref="P22:P27">N22/M22</f>
        <v>0.5507637017070978</v>
      </c>
      <c r="Q22" s="20">
        <f t="shared" si="23"/>
        <v>2665</v>
      </c>
      <c r="R22" s="35">
        <f t="shared" si="19"/>
        <v>74.235</v>
      </c>
    </row>
    <row r="23" spans="1:18" ht="15">
      <c r="A23" s="2">
        <v>30</v>
      </c>
      <c r="B23" s="24">
        <v>1</v>
      </c>
      <c r="C23" s="44" t="s">
        <v>320</v>
      </c>
      <c r="D23" s="24">
        <f>('Részletes termelési adatok'!C268)-SUM(D4:D22)</f>
        <v>248</v>
      </c>
      <c r="E23" s="2">
        <f aca="true" t="shared" si="26" ref="E23:E28">ROUNDUP(D23/A23,1)</f>
        <v>8.299999999999999</v>
      </c>
      <c r="F23" s="24">
        <f>'Részletes termelési adatok'!D268-SUM(F4:F22)</f>
        <v>58</v>
      </c>
      <c r="G23" s="6">
        <f t="shared" si="20"/>
        <v>1.94</v>
      </c>
      <c r="H23" s="6">
        <v>3.51</v>
      </c>
      <c r="I23" s="6">
        <v>658</v>
      </c>
      <c r="J23" s="28">
        <v>49.4</v>
      </c>
      <c r="K23" s="20">
        <f t="shared" si="21"/>
        <v>2865.2</v>
      </c>
      <c r="L23" s="10">
        <f t="shared" si="22"/>
        <v>0.3945578231292517</v>
      </c>
      <c r="M23" s="16">
        <f>'Részletes termelési adatok'!I268-SUM(M4:M22)</f>
        <v>111.5</v>
      </c>
      <c r="N23" s="16">
        <f>'Részletes termelési adatok'!J268-SUM(N4:N22)</f>
        <v>32.600000000000136</v>
      </c>
      <c r="O23" s="16">
        <f t="shared" si="24"/>
        <v>78.89999999999986</v>
      </c>
      <c r="P23" s="10">
        <f t="shared" si="25"/>
        <v>0.292376681614351</v>
      </c>
      <c r="Q23" s="20">
        <f t="shared" si="23"/>
        <v>4092.659999999993</v>
      </c>
      <c r="R23" s="35">
        <f aca="true" t="shared" si="27" ref="R23:R28">0.707*F23</f>
        <v>41.006</v>
      </c>
    </row>
    <row r="24" spans="1:18" ht="15">
      <c r="A24" s="2">
        <v>31</v>
      </c>
      <c r="B24" s="24">
        <v>1</v>
      </c>
      <c r="C24" s="44" t="s">
        <v>330</v>
      </c>
      <c r="D24" s="24">
        <f>('Részletes termelési adatok'!C274)-(SUM(D4:D23))</f>
        <v>222</v>
      </c>
      <c r="E24" s="2">
        <f t="shared" si="26"/>
        <v>7.199999999999999</v>
      </c>
      <c r="F24" s="24">
        <f>'Részletes termelési adatok'!D274-SUM(F4:F23)</f>
        <v>24</v>
      </c>
      <c r="G24" s="6">
        <f aca="true" t="shared" si="28" ref="G24:G29">ROUNDUP(F24/A24,2)</f>
        <v>0.78</v>
      </c>
      <c r="H24" s="6">
        <v>2.52</v>
      </c>
      <c r="I24" s="6">
        <v>669</v>
      </c>
      <c r="J24" s="28">
        <v>49.4</v>
      </c>
      <c r="K24" s="20">
        <f aca="true" t="shared" si="29" ref="K24:K29">ROUNDUP(F24*J24,1)</f>
        <v>1185.6</v>
      </c>
      <c r="L24" s="10">
        <f aca="true" t="shared" si="30" ref="L24:L29">F24/(147*B24)</f>
        <v>0.16326530612244897</v>
      </c>
      <c r="M24" s="16">
        <f>'Részletes termelési adatok'!I274-SUM(M4:M23)</f>
        <v>135.19999999999982</v>
      </c>
      <c r="N24" s="16">
        <f>'Részletes termelési adatok'!J274-SUM(N4:N23)</f>
        <v>11.299999999999955</v>
      </c>
      <c r="O24" s="16">
        <f t="shared" si="24"/>
        <v>123.89999999999986</v>
      </c>
      <c r="P24" s="10">
        <f t="shared" si="25"/>
        <v>0.08357988165680451</v>
      </c>
      <c r="Q24" s="20">
        <f aca="true" t="shared" si="31" ref="Q24:Q29">J24*O24+B24*195</f>
        <v>6315.6599999999935</v>
      </c>
      <c r="R24" s="35">
        <f t="shared" si="27"/>
        <v>16.968</v>
      </c>
    </row>
    <row r="25" spans="1:18" ht="15">
      <c r="A25" s="2">
        <v>31</v>
      </c>
      <c r="B25" s="24">
        <v>1</v>
      </c>
      <c r="C25" s="44" t="s">
        <v>338</v>
      </c>
      <c r="D25" s="24">
        <f>('Részletes termelési adatok'!C280)-(SUM($D$4:$D$24))</f>
        <v>260</v>
      </c>
      <c r="E25" s="2">
        <f t="shared" si="26"/>
        <v>8.4</v>
      </c>
      <c r="F25" s="24">
        <f>'Részletes termelési adatok'!D280-SUM($F$4:$F$24)</f>
        <v>63</v>
      </c>
      <c r="G25" s="6">
        <f t="shared" si="28"/>
        <v>2.0399999999999996</v>
      </c>
      <c r="H25" s="6">
        <v>2.18</v>
      </c>
      <c r="I25" s="6">
        <v>728</v>
      </c>
      <c r="J25" s="69">
        <v>49.54</v>
      </c>
      <c r="K25" s="20">
        <f t="shared" si="29"/>
        <v>3121.1</v>
      </c>
      <c r="L25" s="10">
        <f t="shared" si="30"/>
        <v>0.42857142857142855</v>
      </c>
      <c r="M25" s="16">
        <f>'Részletes termelési adatok'!I280-SUM($M$4:$M$24)</f>
        <v>113.80000000000018</v>
      </c>
      <c r="N25" s="16">
        <f>'Részletes termelési adatok'!J280-SUM($N$4:$N$24)</f>
        <v>36.799999999999955</v>
      </c>
      <c r="O25" s="16">
        <f t="shared" si="24"/>
        <v>77.00000000000023</v>
      </c>
      <c r="P25" s="10">
        <f t="shared" si="25"/>
        <v>0.3233743409490325</v>
      </c>
      <c r="Q25" s="20">
        <f t="shared" si="31"/>
        <v>4009.5800000000113</v>
      </c>
      <c r="R25" s="35">
        <f t="shared" si="27"/>
        <v>44.541</v>
      </c>
    </row>
    <row r="26" spans="1:18" ht="15">
      <c r="A26" s="2">
        <v>29</v>
      </c>
      <c r="B26" s="24">
        <v>1</v>
      </c>
      <c r="C26" s="44" t="s">
        <v>351</v>
      </c>
      <c r="D26" s="24">
        <f>('Részletes termelési adatok'!C285)-(SUM($D$4:$D$25))</f>
        <v>202</v>
      </c>
      <c r="E26" s="2">
        <f t="shared" si="26"/>
        <v>7</v>
      </c>
      <c r="F26" s="24">
        <f>'Részletes termelési adatok'!D285-SUM($F$4:$F$25)</f>
        <v>55</v>
      </c>
      <c r="G26" s="6">
        <f t="shared" si="28"/>
        <v>1.9</v>
      </c>
      <c r="H26" s="6">
        <v>3.26</v>
      </c>
      <c r="I26" s="6">
        <v>295</v>
      </c>
      <c r="J26" s="69">
        <v>49.54</v>
      </c>
      <c r="K26" s="20">
        <f t="shared" si="29"/>
        <v>2724.7</v>
      </c>
      <c r="L26" s="10">
        <f t="shared" si="30"/>
        <v>0.3741496598639456</v>
      </c>
      <c r="M26" s="16">
        <f>'Részletes termelési adatok'!I285-SUM($M$4:$M$25)</f>
        <v>164.69999999999982</v>
      </c>
      <c r="N26" s="16">
        <f>'Részletes termelési adatok'!J285-SUM($N$4:$N$25)</f>
        <v>32.5</v>
      </c>
      <c r="O26" s="16">
        <f t="shared" si="24"/>
        <v>132.19999999999982</v>
      </c>
      <c r="P26" s="10">
        <f t="shared" si="25"/>
        <v>0.19732847601700082</v>
      </c>
      <c r="Q26" s="20">
        <f t="shared" si="31"/>
        <v>6744.187999999991</v>
      </c>
      <c r="R26" s="35">
        <f t="shared" si="27"/>
        <v>38.885</v>
      </c>
    </row>
    <row r="27" spans="1:18" ht="15">
      <c r="A27" s="2">
        <v>31</v>
      </c>
      <c r="B27" s="24">
        <v>1</v>
      </c>
      <c r="C27" s="44" t="s">
        <v>357</v>
      </c>
      <c r="D27" s="24">
        <f>('Részletes termelési adatok'!C293)-(SUM($D$4:$D$26))</f>
        <v>390</v>
      </c>
      <c r="E27" s="2">
        <f t="shared" si="26"/>
        <v>12.6</v>
      </c>
      <c r="F27" s="24">
        <f>'Részletes termelési adatok'!D293-SUM($F$4:$F$26)</f>
        <v>140</v>
      </c>
      <c r="G27" s="6">
        <f t="shared" si="28"/>
        <v>4.52</v>
      </c>
      <c r="H27" s="6">
        <v>4.88</v>
      </c>
      <c r="I27" s="6">
        <v>817</v>
      </c>
      <c r="J27" s="69">
        <v>49.54</v>
      </c>
      <c r="K27" s="20">
        <f t="shared" si="29"/>
        <v>6935.6</v>
      </c>
      <c r="L27" s="10">
        <f t="shared" si="30"/>
        <v>0.9523809523809523</v>
      </c>
      <c r="M27" s="16">
        <f>'Részletes termelési adatok'!I293-SUM($M$4:$M$26)</f>
        <v>83.40000000000009</v>
      </c>
      <c r="N27" s="16">
        <f>'Részletes termelési adatok'!J293-SUM($N$4:$N$26)</f>
        <v>94.5</v>
      </c>
      <c r="O27" s="16">
        <f t="shared" si="24"/>
        <v>-11.099999999999909</v>
      </c>
      <c r="P27" s="10">
        <f t="shared" si="25"/>
        <v>1.1330935251798548</v>
      </c>
      <c r="Q27" s="20">
        <f t="shared" si="31"/>
        <v>-354.89399999999546</v>
      </c>
      <c r="R27" s="35">
        <f t="shared" si="27"/>
        <v>98.97999999999999</v>
      </c>
    </row>
    <row r="28" spans="1:18" ht="15">
      <c r="A28" s="2">
        <v>30</v>
      </c>
      <c r="B28" s="24">
        <v>1</v>
      </c>
      <c r="C28" s="44" t="s">
        <v>367</v>
      </c>
      <c r="D28" s="24">
        <f>('Részletes termelési adatok'!C300)-(SUM($D$4:$D$27))</f>
        <v>400</v>
      </c>
      <c r="E28" s="2">
        <f t="shared" si="26"/>
        <v>13.4</v>
      </c>
      <c r="F28" s="24">
        <f>'Részletes termelési adatok'!D300-SUM($F$4:$F$27)</f>
        <v>132</v>
      </c>
      <c r="G28" s="6">
        <f t="shared" si="28"/>
        <v>4.4</v>
      </c>
      <c r="H28" s="6">
        <v>4.77</v>
      </c>
      <c r="I28" s="6">
        <v>745</v>
      </c>
      <c r="J28" s="69">
        <v>49.54</v>
      </c>
      <c r="K28" s="20">
        <f t="shared" si="29"/>
        <v>6539.3</v>
      </c>
      <c r="L28" s="10">
        <f t="shared" si="30"/>
        <v>0.8979591836734694</v>
      </c>
      <c r="M28" s="16">
        <f>'Részletes termelési adatok'!I300-SUM($M$4:$M$27)</f>
        <v>108.90000000000009</v>
      </c>
      <c r="N28" s="16">
        <f>'Részletes termelési adatok'!J300-SUM($N$4:$N$27)</f>
        <v>76.70000000000005</v>
      </c>
      <c r="O28" s="16">
        <f aca="true" t="shared" si="32" ref="O28:O33">M28-N28</f>
        <v>32.200000000000045</v>
      </c>
      <c r="P28" s="10">
        <f aca="true" t="shared" si="33" ref="P28:P33">N28/M28</f>
        <v>0.7043158861340678</v>
      </c>
      <c r="Q28" s="20">
        <f t="shared" si="31"/>
        <v>1790.1880000000021</v>
      </c>
      <c r="R28" s="35">
        <f t="shared" si="27"/>
        <v>93.324</v>
      </c>
    </row>
    <row r="29" spans="1:18" ht="15">
      <c r="A29" s="2">
        <v>31</v>
      </c>
      <c r="B29" s="24">
        <v>1</v>
      </c>
      <c r="C29" s="44" t="s">
        <v>372</v>
      </c>
      <c r="D29" s="24">
        <f>('Részletes termelési adatok'!C308)-(SUM($D$4:$D$28))</f>
        <v>451</v>
      </c>
      <c r="E29" s="2">
        <f aca="true" t="shared" si="34" ref="E29:E34">ROUNDUP(D29/A29,1)</f>
        <v>14.6</v>
      </c>
      <c r="F29" s="24">
        <f>'Részletes termelési adatok'!D308-SUM($F$4:$F$28)</f>
        <v>144</v>
      </c>
      <c r="G29" s="6">
        <f t="shared" si="28"/>
        <v>4.6499999999999995</v>
      </c>
      <c r="H29" s="6">
        <v>5.97</v>
      </c>
      <c r="I29" s="6">
        <v>862</v>
      </c>
      <c r="J29" s="69">
        <v>49.54</v>
      </c>
      <c r="K29" s="20">
        <f t="shared" si="29"/>
        <v>7133.8</v>
      </c>
      <c r="L29" s="10">
        <f t="shared" si="30"/>
        <v>0.9795918367346939</v>
      </c>
      <c r="M29" s="16">
        <f>'Részletes termelési adatok'!I308-SUM($M$4:$M$28)</f>
        <v>105.09999999999991</v>
      </c>
      <c r="N29" s="16">
        <f>'Részletes termelési adatok'!J308-SUM($N$4:$N$28)</f>
        <v>81.59999999999991</v>
      </c>
      <c r="O29" s="16">
        <f t="shared" si="32"/>
        <v>23.5</v>
      </c>
      <c r="P29" s="10">
        <f t="shared" si="33"/>
        <v>0.7764034253092291</v>
      </c>
      <c r="Q29" s="20">
        <f t="shared" si="31"/>
        <v>1359.19</v>
      </c>
      <c r="R29" s="35">
        <f aca="true" t="shared" si="35" ref="R29:R34">0.707*F29</f>
        <v>101.80799999999999</v>
      </c>
    </row>
    <row r="30" spans="1:18" ht="15">
      <c r="A30" s="2">
        <v>30</v>
      </c>
      <c r="B30" s="24">
        <v>1</v>
      </c>
      <c r="C30" s="44" t="s">
        <v>382</v>
      </c>
      <c r="D30" s="24">
        <f>('Részletes termelési adatok'!C315)-(SUM($D$4:$D$29))</f>
        <v>457</v>
      </c>
      <c r="E30" s="2">
        <f t="shared" si="34"/>
        <v>15.299999999999999</v>
      </c>
      <c r="F30" s="24">
        <f>'Részletes termelési adatok'!D315-SUM($F$4:$F$29)</f>
        <v>148</v>
      </c>
      <c r="G30" s="6">
        <f aca="true" t="shared" si="36" ref="G30:G35">ROUNDUP(F30/A30,2)</f>
        <v>4.9399999999999995</v>
      </c>
      <c r="H30" s="6">
        <v>6.38</v>
      </c>
      <c r="I30" s="6">
        <v>984</v>
      </c>
      <c r="J30" s="69">
        <v>49.54</v>
      </c>
      <c r="K30" s="20">
        <f aca="true" t="shared" si="37" ref="K30:K35">ROUNDUP(F30*J30,1)</f>
        <v>7332</v>
      </c>
      <c r="L30" s="10">
        <f aca="true" t="shared" si="38" ref="L30:L35">F30/(147*B30)</f>
        <v>1.0068027210884354</v>
      </c>
      <c r="M30" s="16">
        <f>'Részletes termelési adatok'!I315-SUM($M$4:$M$29)</f>
        <v>95.20000000000027</v>
      </c>
      <c r="N30" s="16">
        <f>'Részletes termelési adatok'!J315-SUM($N$4:$N$29)</f>
        <v>83.40000000000009</v>
      </c>
      <c r="O30" s="16">
        <f t="shared" si="32"/>
        <v>11.800000000000182</v>
      </c>
      <c r="P30" s="10">
        <f t="shared" si="33"/>
        <v>0.8760504201680657</v>
      </c>
      <c r="Q30" s="20">
        <f aca="true" t="shared" si="39" ref="Q30:Q35">J30*O30+B30*195</f>
        <v>779.572000000009</v>
      </c>
      <c r="R30" s="35">
        <f t="shared" si="35"/>
        <v>104.636</v>
      </c>
    </row>
    <row r="31" spans="1:18" ht="15">
      <c r="A31" s="2">
        <v>31</v>
      </c>
      <c r="B31" s="24">
        <v>1</v>
      </c>
      <c r="C31" s="44" t="s">
        <v>390</v>
      </c>
      <c r="D31" s="24">
        <f>('Részletes termelési adatok'!C322)-(SUM($D$4:$D$30))</f>
        <v>460</v>
      </c>
      <c r="E31" s="2">
        <f t="shared" si="34"/>
        <v>14.9</v>
      </c>
      <c r="F31" s="24">
        <f>'Részletes termelési adatok'!D322-SUM($F$4:$F$30)</f>
        <v>155</v>
      </c>
      <c r="G31" s="6">
        <f t="shared" si="36"/>
        <v>5</v>
      </c>
      <c r="H31" s="6">
        <v>6.18</v>
      </c>
      <c r="I31" s="52">
        <v>1090</v>
      </c>
      <c r="J31" s="69">
        <v>49.54</v>
      </c>
      <c r="K31" s="20">
        <f t="shared" si="37"/>
        <v>7678.7</v>
      </c>
      <c r="L31" s="10">
        <f t="shared" si="38"/>
        <v>1.054421768707483</v>
      </c>
      <c r="M31" s="16">
        <f>'Részletes termelési adatok'!I322-SUM($M$4:$M$30)</f>
        <v>100.69999999999982</v>
      </c>
      <c r="N31" s="16">
        <f>'Részletes termelési adatok'!J322-SUM($N$4:$N$30)</f>
        <v>78.29999999999995</v>
      </c>
      <c r="O31" s="16">
        <f t="shared" si="32"/>
        <v>22.399999999999864</v>
      </c>
      <c r="P31" s="10">
        <f t="shared" si="33"/>
        <v>0.7775571002979156</v>
      </c>
      <c r="Q31" s="20">
        <f t="shared" si="39"/>
        <v>1304.6959999999933</v>
      </c>
      <c r="R31" s="35">
        <f t="shared" si="35"/>
        <v>109.585</v>
      </c>
    </row>
    <row r="32" spans="1:18" ht="15">
      <c r="A32" s="2">
        <v>31</v>
      </c>
      <c r="B32" s="24">
        <v>1</v>
      </c>
      <c r="C32" s="44" t="s">
        <v>402</v>
      </c>
      <c r="D32" s="24">
        <f>('Részletes termelési adatok'!C327)-(SUM($D$4:$D$31))</f>
        <v>429</v>
      </c>
      <c r="E32" s="2">
        <f t="shared" si="34"/>
        <v>13.9</v>
      </c>
      <c r="F32" s="24">
        <f>'Részletes termelési adatok'!D327-SUM($F$4:$F$31)</f>
        <v>160</v>
      </c>
      <c r="G32" s="6">
        <f t="shared" si="36"/>
        <v>5.17</v>
      </c>
      <c r="H32" s="6">
        <v>5.65</v>
      </c>
      <c r="I32" s="6">
        <v>726</v>
      </c>
      <c r="J32" s="69">
        <v>49.54</v>
      </c>
      <c r="K32" s="20">
        <f t="shared" si="37"/>
        <v>7926.4</v>
      </c>
      <c r="L32" s="10">
        <f t="shared" si="38"/>
        <v>1.08843537414966</v>
      </c>
      <c r="M32" s="16">
        <f>'Részletes termelési adatok'!I327-SUM($M$4:$M$31)</f>
        <v>138.69999999999982</v>
      </c>
      <c r="N32" s="16">
        <f>'Részletes termelési adatok'!J327-SUM($N$4:$N$31)</f>
        <v>77.20000000000005</v>
      </c>
      <c r="O32" s="16">
        <f t="shared" si="32"/>
        <v>61.49999999999977</v>
      </c>
      <c r="P32" s="10">
        <f t="shared" si="33"/>
        <v>0.5565969718817603</v>
      </c>
      <c r="Q32" s="20">
        <f t="shared" si="39"/>
        <v>3241.7099999999887</v>
      </c>
      <c r="R32" s="35">
        <f t="shared" si="35"/>
        <v>113.11999999999999</v>
      </c>
    </row>
    <row r="33" spans="1:18" ht="15">
      <c r="A33" s="2">
        <v>30</v>
      </c>
      <c r="B33" s="24">
        <v>1</v>
      </c>
      <c r="C33" s="44" t="s">
        <v>408</v>
      </c>
      <c r="D33" s="24">
        <f>('Részletes termelési adatok'!C332)-(SUM($D$4:$D$32))</f>
        <v>353</v>
      </c>
      <c r="E33" s="2">
        <f t="shared" si="34"/>
        <v>11.799999999999999</v>
      </c>
      <c r="F33" s="24">
        <f>'Részletes termelési adatok'!D332-SUM($F$4:$F$32)</f>
        <v>112</v>
      </c>
      <c r="G33" s="6">
        <f t="shared" si="36"/>
        <v>3.7399999999999998</v>
      </c>
      <c r="H33" s="6">
        <v>5.67</v>
      </c>
      <c r="I33" s="6">
        <v>729</v>
      </c>
      <c r="J33" s="69">
        <v>49.54</v>
      </c>
      <c r="K33" s="20">
        <f t="shared" si="37"/>
        <v>5548.5</v>
      </c>
      <c r="L33" s="10">
        <f t="shared" si="38"/>
        <v>0.7619047619047619</v>
      </c>
      <c r="M33" s="16">
        <f>'Részletes termelési adatok'!I332-SUM($M$4:$M$32)</f>
        <v>140.10000000000036</v>
      </c>
      <c r="N33" s="16">
        <f>'Részletes termelési adatok'!J332-SUM($N$4:$N$32)</f>
        <v>49.299999999999955</v>
      </c>
      <c r="O33" s="16">
        <f t="shared" si="32"/>
        <v>90.80000000000041</v>
      </c>
      <c r="P33" s="10">
        <f t="shared" si="33"/>
        <v>0.3518915060670937</v>
      </c>
      <c r="Q33" s="20">
        <f t="shared" si="39"/>
        <v>4693.23200000002</v>
      </c>
      <c r="R33" s="35">
        <f t="shared" si="35"/>
        <v>79.184</v>
      </c>
    </row>
    <row r="34" spans="1:18" ht="15">
      <c r="A34" s="2">
        <v>31</v>
      </c>
      <c r="B34" s="24">
        <v>1</v>
      </c>
      <c r="C34" s="44" t="s">
        <v>420</v>
      </c>
      <c r="D34" s="24">
        <f>('Részletes termelési adatok'!C338)-(SUM($D$4:$D$33))</f>
        <v>316</v>
      </c>
      <c r="E34" s="2">
        <f t="shared" si="34"/>
        <v>10.2</v>
      </c>
      <c r="F34" s="24">
        <f>'Részletes termelési adatok'!D338-SUM($F$4:$F$33)</f>
        <v>93</v>
      </c>
      <c r="G34" s="6">
        <f t="shared" si="36"/>
        <v>3</v>
      </c>
      <c r="H34" s="6">
        <v>4.67</v>
      </c>
      <c r="I34" s="6">
        <v>550</v>
      </c>
      <c r="J34" s="69">
        <v>49.54</v>
      </c>
      <c r="K34" s="20">
        <f t="shared" si="37"/>
        <v>4607.3</v>
      </c>
      <c r="L34" s="10">
        <f t="shared" si="38"/>
        <v>0.6326530612244898</v>
      </c>
      <c r="M34" s="16">
        <f>'Részletes termelési adatok'!I338-SUM($M$4:$M$33)</f>
        <v>121.5</v>
      </c>
      <c r="N34" s="16">
        <f>'Részletes termelési adatok'!J338-SUM($N$4:$N$33)</f>
        <v>52.799999999999955</v>
      </c>
      <c r="O34" s="16">
        <f aca="true" t="shared" si="40" ref="O34:O39">M34-N34</f>
        <v>68.70000000000005</v>
      </c>
      <c r="P34" s="10">
        <f aca="true" t="shared" si="41" ref="P34:P39">N34/M34</f>
        <v>0.4345679012345675</v>
      </c>
      <c r="Q34" s="20">
        <f t="shared" si="39"/>
        <v>3598.3980000000024</v>
      </c>
      <c r="R34" s="35">
        <f t="shared" si="35"/>
        <v>65.75099999999999</v>
      </c>
    </row>
    <row r="35" spans="1:18" ht="15">
      <c r="A35" s="2">
        <v>30</v>
      </c>
      <c r="B35" s="24">
        <v>1</v>
      </c>
      <c r="C35" s="44" t="s">
        <v>421</v>
      </c>
      <c r="D35" s="24">
        <f>('Részletes termelési adatok'!C345)-(SUM($D$4:$D$34))</f>
        <v>253</v>
      </c>
      <c r="E35" s="2">
        <f aca="true" t="shared" si="42" ref="E35:E40">ROUNDUP(D35/A35,1)</f>
        <v>8.5</v>
      </c>
      <c r="F35" s="24">
        <f>'Részletes termelési adatok'!D345-SUM($F$4:$F$34)</f>
        <v>46</v>
      </c>
      <c r="G35" s="6">
        <f t="shared" si="36"/>
        <v>1.54</v>
      </c>
      <c r="H35" s="6">
        <v>2.86</v>
      </c>
      <c r="I35" s="6">
        <v>544</v>
      </c>
      <c r="J35" s="69">
        <v>49.54</v>
      </c>
      <c r="K35" s="20">
        <f t="shared" si="37"/>
        <v>2278.9</v>
      </c>
      <c r="L35" s="10">
        <f t="shared" si="38"/>
        <v>0.3129251700680272</v>
      </c>
      <c r="M35" s="16">
        <f>'Részletes termelési adatok'!I345-SUM($M$4:$M$34)</f>
        <v>123.29999999999973</v>
      </c>
      <c r="N35" s="16">
        <f>'Részletes termelési adatok'!J345-SUM($N$4:$N$34)</f>
        <v>22.700000000000045</v>
      </c>
      <c r="O35" s="16">
        <f t="shared" si="40"/>
        <v>100.59999999999968</v>
      </c>
      <c r="P35" s="10">
        <f t="shared" si="41"/>
        <v>0.18410381184103888</v>
      </c>
      <c r="Q35" s="20">
        <f t="shared" si="39"/>
        <v>5178.723999999984</v>
      </c>
      <c r="R35" s="35">
        <f aca="true" t="shared" si="43" ref="R35:R40">0.707*F35</f>
        <v>32.522</v>
      </c>
    </row>
    <row r="36" spans="1:18" ht="15">
      <c r="A36" s="2">
        <v>31</v>
      </c>
      <c r="B36" s="24">
        <v>1</v>
      </c>
      <c r="C36" s="42" t="s">
        <v>429</v>
      </c>
      <c r="D36" s="24">
        <f>('Részletes termelési adatok'!C349)-(SUM($D$4:$D$35))</f>
        <v>203</v>
      </c>
      <c r="E36" s="2">
        <f t="shared" si="42"/>
        <v>6.6</v>
      </c>
      <c r="F36" s="41">
        <f>'Részletes termelési adatok'!D349-SUM($F$4:$F$35)</f>
        <v>16</v>
      </c>
      <c r="G36" s="40">
        <f aca="true" t="shared" si="44" ref="G36:G41">ROUNDUP(F36/A36,2)</f>
        <v>0.52</v>
      </c>
      <c r="H36" s="6">
        <v>2.89</v>
      </c>
      <c r="I36" s="40">
        <v>218</v>
      </c>
      <c r="J36" s="69">
        <v>49.54</v>
      </c>
      <c r="K36" s="38">
        <f aca="true" t="shared" si="45" ref="K36:K41">ROUNDUP(F36*J36,1)</f>
        <v>792.7</v>
      </c>
      <c r="L36" s="39">
        <f aca="true" t="shared" si="46" ref="L36:L41">F36/(147*B36)</f>
        <v>0.10884353741496598</v>
      </c>
      <c r="M36" s="16">
        <f>'Részletes termelési adatok'!I349-SUM($M$4:$M$35)</f>
        <v>146.5999999999999</v>
      </c>
      <c r="N36" s="16">
        <f>'Részletes termelési adatok'!J349-SUM($N$4:$N$35)</f>
        <v>6.2000000000000455</v>
      </c>
      <c r="O36" s="16">
        <f t="shared" si="40"/>
        <v>140.39999999999986</v>
      </c>
      <c r="P36" s="39">
        <f t="shared" si="41"/>
        <v>0.04229195088676705</v>
      </c>
      <c r="Q36" s="20">
        <f aca="true" t="shared" si="47" ref="Q36:Q41">J36*O36+B36*195</f>
        <v>7150.415999999993</v>
      </c>
      <c r="R36" s="74">
        <f t="shared" si="43"/>
        <v>11.312</v>
      </c>
    </row>
    <row r="37" spans="1:18" ht="15">
      <c r="A37" s="2">
        <v>31</v>
      </c>
      <c r="B37" s="24">
        <v>1</v>
      </c>
      <c r="C37" s="44" t="s">
        <v>433</v>
      </c>
      <c r="D37" s="24">
        <f>('Részletes termelési adatok'!C353)-(SUM($D$4:$D$36))</f>
        <v>189</v>
      </c>
      <c r="E37" s="2">
        <f t="shared" si="42"/>
        <v>6.1</v>
      </c>
      <c r="F37" s="24">
        <f>'Részletes termelési adatok'!D353-SUM($F$4:$F$36)</f>
        <v>24</v>
      </c>
      <c r="G37" s="6">
        <f t="shared" si="44"/>
        <v>0.78</v>
      </c>
      <c r="H37" s="6">
        <v>2.11</v>
      </c>
      <c r="I37" s="6">
        <v>717</v>
      </c>
      <c r="J37" s="69">
        <v>49.54</v>
      </c>
      <c r="K37" s="20">
        <f t="shared" si="45"/>
        <v>1189</v>
      </c>
      <c r="L37" s="10">
        <f t="shared" si="46"/>
        <v>0.16326530612244897</v>
      </c>
      <c r="M37" s="16">
        <f>'Részletes termelési adatok'!I353-SUM($M$4:$M$36)</f>
        <v>154.20000000000027</v>
      </c>
      <c r="N37" s="16">
        <f>'Részletes termelési adatok'!J353-SUM($N$4:$N$36)</f>
        <v>12.400000000000091</v>
      </c>
      <c r="O37" s="16">
        <f t="shared" si="40"/>
        <v>141.80000000000018</v>
      </c>
      <c r="P37" s="10">
        <f t="shared" si="41"/>
        <v>0.08041504539559059</v>
      </c>
      <c r="Q37" s="20">
        <f t="shared" si="47"/>
        <v>7219.772000000009</v>
      </c>
      <c r="R37" s="35">
        <f t="shared" si="43"/>
        <v>16.968</v>
      </c>
    </row>
    <row r="38" spans="1:18" ht="15">
      <c r="A38" s="2">
        <v>28</v>
      </c>
      <c r="B38" s="24">
        <v>1</v>
      </c>
      <c r="C38" s="44" t="s">
        <v>435</v>
      </c>
      <c r="D38" s="24">
        <f>('Részletes termelési adatok'!C356)-(SUM($D$4:$D$37))</f>
        <v>242</v>
      </c>
      <c r="E38" s="2">
        <f t="shared" si="42"/>
        <v>8.7</v>
      </c>
      <c r="F38" s="24">
        <f>'Részletes termelési adatok'!D356-SUM($F$4:$F$37)</f>
        <v>40</v>
      </c>
      <c r="G38" s="6">
        <f t="shared" si="44"/>
        <v>1.43</v>
      </c>
      <c r="H38" s="6">
        <v>2.94</v>
      </c>
      <c r="I38" s="6">
        <v>343</v>
      </c>
      <c r="J38" s="69">
        <v>49.54</v>
      </c>
      <c r="K38" s="20">
        <f t="shared" si="45"/>
        <v>1981.6</v>
      </c>
      <c r="L38" s="10">
        <f t="shared" si="46"/>
        <v>0.272108843537415</v>
      </c>
      <c r="M38" s="16">
        <f>'Részletes termelési adatok'!I356-SUM($M$4:$M$37)</f>
        <v>113.29999999999973</v>
      </c>
      <c r="N38" s="16">
        <f>'Részletes termelési adatok'!J356-SUM($N$4:$N$37)</f>
        <v>21.09999999999991</v>
      </c>
      <c r="O38" s="16">
        <f t="shared" si="40"/>
        <v>92.19999999999982</v>
      </c>
      <c r="P38" s="10">
        <f t="shared" si="41"/>
        <v>0.18623124448367132</v>
      </c>
      <c r="Q38" s="20">
        <f t="shared" si="47"/>
        <v>4762.587999999991</v>
      </c>
      <c r="R38" s="35">
        <f t="shared" si="43"/>
        <v>28.279999999999998</v>
      </c>
    </row>
    <row r="39" spans="1:18" ht="15">
      <c r="A39" s="2">
        <v>31</v>
      </c>
      <c r="B39" s="24">
        <v>1</v>
      </c>
      <c r="C39" s="44" t="s">
        <v>436</v>
      </c>
      <c r="D39" s="24">
        <f>('Részletes termelési adatok'!C359)-(SUM($D$4:$D$38))</f>
        <v>311</v>
      </c>
      <c r="E39" s="2">
        <f t="shared" si="42"/>
        <v>10.1</v>
      </c>
      <c r="F39" s="24">
        <f>'Részletes termelési adatok'!D359-SUM($F$4:$F$38)</f>
        <v>62</v>
      </c>
      <c r="G39" s="6">
        <f t="shared" si="44"/>
        <v>2</v>
      </c>
      <c r="H39" s="6">
        <v>5.34</v>
      </c>
      <c r="I39" s="6">
        <v>827</v>
      </c>
      <c r="J39" s="69">
        <v>49.54</v>
      </c>
      <c r="K39" s="20">
        <f t="shared" si="45"/>
        <v>3071.5</v>
      </c>
      <c r="L39" s="10">
        <f t="shared" si="46"/>
        <v>0.4217687074829932</v>
      </c>
      <c r="M39" s="16">
        <f>'Részletes termelési adatok'!I359-SUM($M$4:$M$38)</f>
        <v>115</v>
      </c>
      <c r="N39" s="16">
        <f>'Részletes termelési adatok'!J359-SUM($N$4:$N$38)</f>
        <v>31.5</v>
      </c>
      <c r="O39" s="16">
        <f t="shared" si="40"/>
        <v>83.5</v>
      </c>
      <c r="P39" s="10">
        <f t="shared" si="41"/>
        <v>0.27391304347826084</v>
      </c>
      <c r="Q39" s="20">
        <f t="shared" si="47"/>
        <v>4331.59</v>
      </c>
      <c r="R39" s="35">
        <f t="shared" si="43"/>
        <v>43.833999999999996</v>
      </c>
    </row>
    <row r="40" spans="1:18" ht="15">
      <c r="A40" s="2">
        <v>30</v>
      </c>
      <c r="B40" s="24">
        <v>1</v>
      </c>
      <c r="C40" s="44" t="s">
        <v>437</v>
      </c>
      <c r="D40" s="24">
        <f>('Részletes termelési adatok'!C365)-(SUM($D$4:$D$39))</f>
        <v>392</v>
      </c>
      <c r="E40" s="2">
        <f t="shared" si="42"/>
        <v>13.1</v>
      </c>
      <c r="F40" s="24">
        <f>'Részletes termelési adatok'!D365-SUM($F$4:$F$39)</f>
        <v>131</v>
      </c>
      <c r="G40" s="6">
        <f t="shared" si="44"/>
        <v>4.37</v>
      </c>
      <c r="H40" s="6">
        <v>5.23</v>
      </c>
      <c r="I40" s="6">
        <v>831</v>
      </c>
      <c r="J40" s="69">
        <v>49.54</v>
      </c>
      <c r="K40" s="20">
        <f t="shared" si="45"/>
        <v>6489.8</v>
      </c>
      <c r="L40" s="10">
        <f t="shared" si="46"/>
        <v>0.891156462585034</v>
      </c>
      <c r="M40" s="16">
        <f>'Részletes termelési adatok'!I365-SUM($M$4:$M$39)</f>
        <v>108.80000000000018</v>
      </c>
      <c r="N40" s="16">
        <f>'Részletes termelési adatok'!J365-SUM($N$4:$N$39)</f>
        <v>76</v>
      </c>
      <c r="O40" s="16">
        <f aca="true" t="shared" si="48" ref="O40:O45">M40-N40</f>
        <v>32.80000000000018</v>
      </c>
      <c r="P40" s="10">
        <f aca="true" t="shared" si="49" ref="P40:P45">N40/M40</f>
        <v>0.6985294117647047</v>
      </c>
      <c r="Q40" s="20">
        <f t="shared" si="47"/>
        <v>1819.912000000009</v>
      </c>
      <c r="R40" s="35">
        <f t="shared" si="43"/>
        <v>92.61699999999999</v>
      </c>
    </row>
    <row r="41" spans="1:18" ht="15">
      <c r="A41" s="2">
        <v>31</v>
      </c>
      <c r="B41" s="24">
        <v>1</v>
      </c>
      <c r="C41" s="44" t="s">
        <v>438</v>
      </c>
      <c r="D41" s="24">
        <f>('Részletes termelési adatok'!C371)-(SUM($D$4:$D$40))</f>
        <v>437</v>
      </c>
      <c r="E41" s="2">
        <f aca="true" t="shared" si="50" ref="E41:E46">ROUNDUP(D41/A41,1)</f>
        <v>14.1</v>
      </c>
      <c r="F41" s="24">
        <f>'Részletes termelési adatok'!D371-SUM($F$4:$F$40)</f>
        <v>133</v>
      </c>
      <c r="G41" s="6">
        <f t="shared" si="44"/>
        <v>4.3</v>
      </c>
      <c r="H41" s="6">
        <v>5.66</v>
      </c>
      <c r="I41" s="6">
        <v>870</v>
      </c>
      <c r="J41" s="69">
        <v>49.54</v>
      </c>
      <c r="K41" s="20">
        <f t="shared" si="45"/>
        <v>6588.900000000001</v>
      </c>
      <c r="L41" s="10">
        <f t="shared" si="46"/>
        <v>0.9047619047619048</v>
      </c>
      <c r="M41" s="16">
        <f>'Részletes termelési adatok'!I371-SUM($M$4:$M$40)</f>
        <v>96.39999999999964</v>
      </c>
      <c r="N41" s="16">
        <f>'Részletes termelési adatok'!J371-SUM($N$4:$N$40)</f>
        <v>66.90000000000009</v>
      </c>
      <c r="O41" s="16">
        <f t="shared" si="48"/>
        <v>29.499999999999545</v>
      </c>
      <c r="P41" s="10">
        <f t="shared" si="49"/>
        <v>0.6939834024896301</v>
      </c>
      <c r="Q41" s="20">
        <f t="shared" si="47"/>
        <v>1656.4299999999776</v>
      </c>
      <c r="R41" s="35">
        <f aca="true" t="shared" si="51" ref="R41:R46">0.707*F41</f>
        <v>94.03099999999999</v>
      </c>
    </row>
    <row r="42" spans="1:18" ht="15">
      <c r="A42" s="2">
        <v>30</v>
      </c>
      <c r="B42" s="24">
        <v>1</v>
      </c>
      <c r="C42" s="44" t="s">
        <v>439</v>
      </c>
      <c r="D42" s="24">
        <f>('Részletes termelési adatok'!C374)-(SUM($D$4:$D$41))</f>
        <v>458</v>
      </c>
      <c r="E42" s="6">
        <f t="shared" si="50"/>
        <v>15.299999999999999</v>
      </c>
      <c r="F42" s="24">
        <f>'Részletes termelési adatok'!D374-SUM($F$4:$F$41)</f>
        <v>146</v>
      </c>
      <c r="G42" s="6">
        <f aca="true" t="shared" si="52" ref="G42:G48">ROUNDUP(F42/A42,2)</f>
        <v>4.87</v>
      </c>
      <c r="H42" s="6">
        <v>5.97</v>
      </c>
      <c r="I42" s="6">
        <v>870</v>
      </c>
      <c r="J42" s="69">
        <v>49.54</v>
      </c>
      <c r="K42" s="20">
        <f aca="true" t="shared" si="53" ref="K42:K48">ROUNDUP(F42*J42,1)</f>
        <v>7232.900000000001</v>
      </c>
      <c r="L42" s="10">
        <f aca="true" t="shared" si="54" ref="L42:L48">F42/(147*B42)</f>
        <v>0.9931972789115646</v>
      </c>
      <c r="M42" s="16">
        <f>'Részletes termelési adatok'!I374-SUM($M$4:$M$41)</f>
        <v>93.30000000000018</v>
      </c>
      <c r="N42" s="16">
        <f>'Részletes termelési adatok'!J374-SUM($N$4:$N$41)</f>
        <v>79.59999999999991</v>
      </c>
      <c r="O42" s="16">
        <f t="shared" si="48"/>
        <v>13.700000000000273</v>
      </c>
      <c r="P42" s="10">
        <f t="shared" si="49"/>
        <v>0.8531618435155386</v>
      </c>
      <c r="Q42" s="20">
        <f aca="true" t="shared" si="55" ref="Q42:Q48">J42*O42+B42*195</f>
        <v>873.6980000000135</v>
      </c>
      <c r="R42" s="35">
        <f t="shared" si="51"/>
        <v>103.222</v>
      </c>
    </row>
    <row r="43" spans="1:18" ht="15">
      <c r="A43" s="2">
        <v>31</v>
      </c>
      <c r="B43" s="24">
        <v>1</v>
      </c>
      <c r="C43" s="44" t="s">
        <v>440</v>
      </c>
      <c r="D43" s="24">
        <f>('Részletes termelési adatok'!C383)-(SUM($D$4:$D$42))</f>
        <v>464</v>
      </c>
      <c r="E43" s="2">
        <f t="shared" si="50"/>
        <v>15</v>
      </c>
      <c r="F43" s="55">
        <f>'Részletes termelési adatok'!D383-SUM($F$4:$F$42)</f>
        <v>164</v>
      </c>
      <c r="G43" s="52">
        <f t="shared" si="52"/>
        <v>5.3</v>
      </c>
      <c r="H43" s="6">
        <v>6.21</v>
      </c>
      <c r="I43" s="6">
        <v>884</v>
      </c>
      <c r="J43" s="69">
        <v>49.54</v>
      </c>
      <c r="K43" s="53">
        <f t="shared" si="53"/>
        <v>8124.6</v>
      </c>
      <c r="L43" s="54">
        <f t="shared" si="54"/>
        <v>1.1156462585034013</v>
      </c>
      <c r="M43" s="16">
        <f>'Részletes termelési adatok'!I383-SUM($M$4:$M$42)</f>
        <v>98.90000000000055</v>
      </c>
      <c r="N43" s="16">
        <f>'Részletes termelési adatok'!J383-SUM($N$4:$N$42)</f>
        <v>89.59999999999991</v>
      </c>
      <c r="O43" s="16">
        <f t="shared" si="48"/>
        <v>9.300000000000637</v>
      </c>
      <c r="P43" s="10">
        <f t="shared" si="49"/>
        <v>0.9059656218402368</v>
      </c>
      <c r="Q43" s="20">
        <f t="shared" si="55"/>
        <v>655.7220000000316</v>
      </c>
      <c r="R43" s="57">
        <f t="shared" si="51"/>
        <v>115.948</v>
      </c>
    </row>
    <row r="44" spans="1:18" s="33" customFormat="1" ht="15">
      <c r="A44" s="6">
        <v>31</v>
      </c>
      <c r="B44" s="24">
        <v>1</v>
      </c>
      <c r="C44" s="44" t="s">
        <v>441</v>
      </c>
      <c r="D44" s="24">
        <f>('Részletes termelési adatok'!C389)-(SUM($D$4:$D$43))</f>
        <v>425</v>
      </c>
      <c r="E44" s="6">
        <f t="shared" si="50"/>
        <v>13.799999999999999</v>
      </c>
      <c r="F44" s="24">
        <f>'Részletes termelési adatok'!D389-SUM($F$4:$F$43)</f>
        <v>150</v>
      </c>
      <c r="G44" s="6">
        <f t="shared" si="52"/>
        <v>4.84</v>
      </c>
      <c r="H44" s="6">
        <v>5.3</v>
      </c>
      <c r="I44" s="6">
        <v>811</v>
      </c>
      <c r="J44" s="75">
        <v>49.54</v>
      </c>
      <c r="K44" s="20">
        <f t="shared" si="53"/>
        <v>7431</v>
      </c>
      <c r="L44" s="10">
        <f t="shared" si="54"/>
        <v>1.0204081632653061</v>
      </c>
      <c r="M44" s="18">
        <f>'Részletes termelési adatok'!I389-SUM($M$4:$M$43)</f>
        <v>107</v>
      </c>
      <c r="N44" s="18">
        <f>'Részletes termelési adatok'!J389-SUM($N$4:$N$43)</f>
        <v>76.70000000000027</v>
      </c>
      <c r="O44" s="18">
        <f t="shared" si="48"/>
        <v>30.299999999999727</v>
      </c>
      <c r="P44" s="10">
        <f t="shared" si="49"/>
        <v>0.7168224299065447</v>
      </c>
      <c r="Q44" s="20">
        <f t="shared" si="55"/>
        <v>1696.0619999999865</v>
      </c>
      <c r="R44" s="35">
        <f t="shared" si="51"/>
        <v>106.05</v>
      </c>
    </row>
    <row r="45" spans="1:18" s="33" customFormat="1" ht="15">
      <c r="A45" s="6">
        <v>30</v>
      </c>
      <c r="B45" s="24">
        <v>1</v>
      </c>
      <c r="C45" s="44" t="s">
        <v>442</v>
      </c>
      <c r="D45" s="24">
        <f>('Részletes termelési adatok'!C392)-(SUM($D$4:$D$44))</f>
        <v>360</v>
      </c>
      <c r="E45" s="6">
        <f t="shared" si="50"/>
        <v>12</v>
      </c>
      <c r="F45" s="24">
        <f>'Részletes termelési adatok'!D392-SUM($F$4:$F$44)</f>
        <v>121</v>
      </c>
      <c r="G45" s="6">
        <f t="shared" si="52"/>
        <v>4.04</v>
      </c>
      <c r="H45" s="6">
        <v>5.47</v>
      </c>
      <c r="I45" s="6">
        <v>156</v>
      </c>
      <c r="J45" s="75">
        <v>49.54</v>
      </c>
      <c r="K45" s="20">
        <f t="shared" si="53"/>
        <v>5994.400000000001</v>
      </c>
      <c r="L45" s="10">
        <f t="shared" si="54"/>
        <v>0.8231292517006803</v>
      </c>
      <c r="M45" s="18">
        <f>'Részletes termelési adatok'!I392-SUM($M$4:$M$44)</f>
        <v>94.89999999999964</v>
      </c>
      <c r="N45" s="18">
        <f>'Részletes termelési adatok'!J392-SUM($N$4:$N$44)</f>
        <v>69.69999999999982</v>
      </c>
      <c r="O45" s="18">
        <f t="shared" si="48"/>
        <v>25.199999999999818</v>
      </c>
      <c r="P45" s="10">
        <f t="shared" si="49"/>
        <v>0.7344573234984203</v>
      </c>
      <c r="Q45" s="20">
        <f t="shared" si="55"/>
        <v>1443.407999999991</v>
      </c>
      <c r="R45" s="35">
        <f t="shared" si="51"/>
        <v>85.547</v>
      </c>
    </row>
    <row r="46" spans="1:18" s="33" customFormat="1" ht="15">
      <c r="A46" s="6">
        <v>31</v>
      </c>
      <c r="B46" s="24">
        <v>1</v>
      </c>
      <c r="C46" s="44" t="s">
        <v>443</v>
      </c>
      <c r="D46" s="24">
        <f>('Részletes termelési adatok'!C395)-(SUM($D$4:$D$45))</f>
        <v>356</v>
      </c>
      <c r="E46" s="6">
        <f t="shared" si="50"/>
        <v>11.5</v>
      </c>
      <c r="F46" s="24">
        <f>'Részletes termelési adatok'!D395-SUM($F$4:$F$45)</f>
        <v>90</v>
      </c>
      <c r="G46" s="6">
        <f t="shared" si="52"/>
        <v>2.9099999999999997</v>
      </c>
      <c r="H46" s="6">
        <v>2.7</v>
      </c>
      <c r="I46" s="6">
        <v>550</v>
      </c>
      <c r="J46" s="75">
        <v>49.54</v>
      </c>
      <c r="K46" s="20">
        <f t="shared" si="53"/>
        <v>4458.6</v>
      </c>
      <c r="L46" s="10">
        <f t="shared" si="54"/>
        <v>0.6122448979591837</v>
      </c>
      <c r="M46" s="18">
        <f>'Részletes termelési adatok'!I395-SUM($M$4:$M$45)</f>
        <v>116.10000000000036</v>
      </c>
      <c r="N46" s="18">
        <f>'Részletes termelési adatok'!J395-SUM($N$4:$N$45)</f>
        <v>46.19999999999982</v>
      </c>
      <c r="O46" s="18">
        <f aca="true" t="shared" si="56" ref="O46:O51">M46-N46</f>
        <v>69.90000000000055</v>
      </c>
      <c r="P46" s="10">
        <f aca="true" t="shared" si="57" ref="P46:P51">N46/M46</f>
        <v>0.3979328165374649</v>
      </c>
      <c r="Q46" s="20">
        <f t="shared" si="55"/>
        <v>3657.846000000027</v>
      </c>
      <c r="R46" s="35">
        <f t="shared" si="51"/>
        <v>63.629999999999995</v>
      </c>
    </row>
    <row r="47" spans="1:18" s="33" customFormat="1" ht="15">
      <c r="A47" s="6">
        <v>30</v>
      </c>
      <c r="B47" s="24">
        <v>1</v>
      </c>
      <c r="C47" s="44" t="s">
        <v>444</v>
      </c>
      <c r="D47" s="24">
        <f>('Részletes termelési adatok'!C396)-(SUM($D$4:$D$46))</f>
        <v>218</v>
      </c>
      <c r="E47" s="6">
        <f aca="true" t="shared" si="58" ref="E47:E52">ROUNDUP(D47/A47,1)</f>
        <v>7.3</v>
      </c>
      <c r="F47" s="24">
        <f>'Részletes termelési adatok'!D396-SUM($F$4:$F$46)</f>
        <v>48</v>
      </c>
      <c r="G47" s="6">
        <f t="shared" si="52"/>
        <v>1.6</v>
      </c>
      <c r="H47" s="6">
        <v>1.1</v>
      </c>
      <c r="I47" s="6">
        <v>401</v>
      </c>
      <c r="J47" s="75">
        <v>49.54</v>
      </c>
      <c r="K47" s="20">
        <f t="shared" si="53"/>
        <v>2378</v>
      </c>
      <c r="L47" s="10">
        <f t="shared" si="54"/>
        <v>0.32653061224489793</v>
      </c>
      <c r="M47" s="18">
        <f>'Részletes termelési adatok'!I396-SUM($M$4:$M$46)</f>
        <v>75.09999999999945</v>
      </c>
      <c r="N47" s="18">
        <f>'Részletes termelési adatok'!J396-SUM($N$4:$N$46)</f>
        <v>31.90000000000009</v>
      </c>
      <c r="O47" s="18">
        <f t="shared" si="56"/>
        <v>43.19999999999936</v>
      </c>
      <c r="P47" s="10">
        <f t="shared" si="57"/>
        <v>0.4247669773635196</v>
      </c>
      <c r="Q47" s="20">
        <f t="shared" si="55"/>
        <v>2335.1279999999683</v>
      </c>
      <c r="R47" s="35">
        <f aca="true" t="shared" si="59" ref="R47:R52">0.707*F47</f>
        <v>33.936</v>
      </c>
    </row>
    <row r="48" spans="1:18" s="33" customFormat="1" ht="15">
      <c r="A48" s="6">
        <v>31</v>
      </c>
      <c r="B48" s="24">
        <v>1</v>
      </c>
      <c r="C48" s="44" t="s">
        <v>445</v>
      </c>
      <c r="D48" s="24">
        <f>('Részletes termelési adatok'!C399)-(SUM($D$4:$D$47))</f>
        <v>198</v>
      </c>
      <c r="E48" s="6">
        <f t="shared" si="58"/>
        <v>6.3999999999999995</v>
      </c>
      <c r="F48" s="24">
        <f>'Részletes termelési adatok'!D399-SUM($F$4:$F$47)</f>
        <v>22</v>
      </c>
      <c r="G48" s="6">
        <f t="shared" si="52"/>
        <v>0.71</v>
      </c>
      <c r="H48" s="6">
        <v>1.2</v>
      </c>
      <c r="I48" s="6">
        <v>618</v>
      </c>
      <c r="J48" s="75">
        <v>49.54</v>
      </c>
      <c r="K48" s="20">
        <f t="shared" si="53"/>
        <v>1089.8999999999999</v>
      </c>
      <c r="L48" s="10">
        <f t="shared" si="54"/>
        <v>0.14965986394557823</v>
      </c>
      <c r="M48" s="18">
        <f>'Részletes termelési adatok'!I399-SUM($M$4:$M$47)</f>
        <v>105.10000000000036</v>
      </c>
      <c r="N48" s="18">
        <f>'Részletes termelési adatok'!J399-SUM($N$4:$N$47)</f>
        <v>12.900000000000091</v>
      </c>
      <c r="O48" s="18">
        <f t="shared" si="56"/>
        <v>92.20000000000027</v>
      </c>
      <c r="P48" s="10">
        <f t="shared" si="57"/>
        <v>0.12274024738344477</v>
      </c>
      <c r="Q48" s="20">
        <f t="shared" si="55"/>
        <v>4762.588000000013</v>
      </c>
      <c r="R48" s="35">
        <f t="shared" si="59"/>
        <v>15.553999999999998</v>
      </c>
    </row>
    <row r="49" spans="1:18" s="33" customFormat="1" ht="15">
      <c r="A49" s="6">
        <v>31</v>
      </c>
      <c r="B49" s="24">
        <v>1</v>
      </c>
      <c r="C49" s="44" t="s">
        <v>497</v>
      </c>
      <c r="D49" s="24">
        <f>('Részletes termelési adatok'!C401)-(SUM($D$4:$D$48))</f>
        <v>239</v>
      </c>
      <c r="E49" s="6">
        <f t="shared" si="58"/>
        <v>7.8</v>
      </c>
      <c r="F49" s="24">
        <f>'Részletes termelési adatok'!D401-SUM($F$4:$F$48)</f>
        <v>30</v>
      </c>
      <c r="G49" s="6">
        <f aca="true" t="shared" si="60" ref="G49:G54">ROUNDUP(F49/A49,2)</f>
        <v>0.97</v>
      </c>
      <c r="H49" s="6">
        <v>0.64</v>
      </c>
      <c r="I49" s="6">
        <v>319</v>
      </c>
      <c r="J49" s="75">
        <v>49.54</v>
      </c>
      <c r="K49" s="20">
        <f aca="true" t="shared" si="61" ref="K49:K54">ROUNDUP(F49*J49,1)</f>
        <v>1486.2</v>
      </c>
      <c r="L49" s="10">
        <f aca="true" t="shared" si="62" ref="L49:L54">F49/(147*B49)</f>
        <v>0.20408163265306123</v>
      </c>
      <c r="M49" s="18">
        <f>'Részletes termelési adatok'!I401-SUM($M$4:$M$48)</f>
        <v>106.89999999999964</v>
      </c>
      <c r="N49" s="18">
        <f>'Részletes termelési adatok'!J401-SUM($N$4:$N$48)</f>
        <v>13.099999999999909</v>
      </c>
      <c r="O49" s="18">
        <f t="shared" si="56"/>
        <v>93.79999999999973</v>
      </c>
      <c r="P49" s="10">
        <f t="shared" si="57"/>
        <v>0.12254443405051406</v>
      </c>
      <c r="Q49" s="20">
        <f aca="true" t="shared" si="63" ref="Q49:Q54">J49*O49+B49*195</f>
        <v>4841.851999999986</v>
      </c>
      <c r="R49" s="35">
        <f t="shared" si="59"/>
        <v>21.209999999999997</v>
      </c>
    </row>
    <row r="50" spans="1:18" s="33" customFormat="1" ht="15">
      <c r="A50" s="6">
        <v>28</v>
      </c>
      <c r="B50" s="24">
        <v>1</v>
      </c>
      <c r="C50" s="44" t="s">
        <v>501</v>
      </c>
      <c r="D50" s="24">
        <f>('Részletes termelési adatok'!C408)-(SUM($D$4:$D$49))</f>
        <v>261</v>
      </c>
      <c r="E50" s="6">
        <f t="shared" si="58"/>
        <v>9.4</v>
      </c>
      <c r="F50" s="24">
        <f>'Részletes termelési adatok'!D408-SUM($F$4:$F$49)</f>
        <v>48</v>
      </c>
      <c r="G50" s="6">
        <f t="shared" si="60"/>
        <v>1.72</v>
      </c>
      <c r="H50" s="6">
        <v>3.04</v>
      </c>
      <c r="I50" s="6">
        <v>613</v>
      </c>
      <c r="J50" s="75">
        <v>49.54</v>
      </c>
      <c r="K50" s="20">
        <f t="shared" si="61"/>
        <v>2378</v>
      </c>
      <c r="L50" s="10">
        <f t="shared" si="62"/>
        <v>0.32653061224489793</v>
      </c>
      <c r="M50" s="18">
        <f>'Részletes termelési adatok'!I408-SUM($M$4:$M$49)</f>
        <v>74.30000000000018</v>
      </c>
      <c r="N50" s="18">
        <f>'Részletes termelési adatok'!J408-SUM($N$4:$N$49)</f>
        <v>28.200000000000273</v>
      </c>
      <c r="O50" s="18">
        <f t="shared" si="56"/>
        <v>46.09999999999991</v>
      </c>
      <c r="P50" s="10">
        <f t="shared" si="57"/>
        <v>0.3795423956931387</v>
      </c>
      <c r="Q50" s="20">
        <f t="shared" si="63"/>
        <v>2478.7939999999953</v>
      </c>
      <c r="R50" s="35">
        <f t="shared" si="59"/>
        <v>33.936</v>
      </c>
    </row>
    <row r="51" spans="1:18" s="33" customFormat="1" ht="15">
      <c r="A51" s="6">
        <v>31</v>
      </c>
      <c r="B51" s="24">
        <v>1</v>
      </c>
      <c r="C51" s="44" t="s">
        <v>509</v>
      </c>
      <c r="D51" s="24">
        <f>('Részletes termelési adatok'!C414)-(SUM($D$4:$D$50))</f>
        <v>350</v>
      </c>
      <c r="E51" s="6">
        <f t="shared" si="58"/>
        <v>11.299999999999999</v>
      </c>
      <c r="F51" s="24">
        <f>'Részletes termelési adatok'!D414-SUM($F$4:$F$50)</f>
        <v>117</v>
      </c>
      <c r="G51" s="6">
        <f t="shared" si="60"/>
        <v>3.78</v>
      </c>
      <c r="H51" s="6">
        <v>5.26</v>
      </c>
      <c r="I51" s="6">
        <v>791</v>
      </c>
      <c r="J51" s="75">
        <v>49.54</v>
      </c>
      <c r="K51" s="20">
        <f t="shared" si="61"/>
        <v>5796.200000000001</v>
      </c>
      <c r="L51" s="10">
        <f t="shared" si="62"/>
        <v>0.7959183673469388</v>
      </c>
      <c r="M51" s="18">
        <f>'Részletes termelési adatok'!I414-SUM($M$4:$M$50)</f>
        <v>66.89999999999964</v>
      </c>
      <c r="N51" s="18">
        <f>'Részletes termelési adatok'!J414-SUM($N$4:$N$50)</f>
        <v>78.89999999999964</v>
      </c>
      <c r="O51" s="18">
        <f t="shared" si="56"/>
        <v>-12</v>
      </c>
      <c r="P51" s="10">
        <f t="shared" si="57"/>
        <v>1.179372197309418</v>
      </c>
      <c r="Q51" s="20">
        <f t="shared" si="63"/>
        <v>-399.48</v>
      </c>
      <c r="R51" s="35">
        <f t="shared" si="59"/>
        <v>82.719</v>
      </c>
    </row>
    <row r="52" spans="1:18" s="33" customFormat="1" ht="15">
      <c r="A52" s="6">
        <v>30</v>
      </c>
      <c r="B52" s="24">
        <v>1</v>
      </c>
      <c r="C52" s="44" t="s">
        <v>517</v>
      </c>
      <c r="D52" s="24">
        <f>('Részletes termelési adatok'!C418)-(SUM($D$4:$D$51))</f>
        <v>392</v>
      </c>
      <c r="E52" s="6">
        <f t="shared" si="58"/>
        <v>13.1</v>
      </c>
      <c r="F52" s="24">
        <f>'Részletes termelési adatok'!D418-SUM($F$4:$F$51)</f>
        <v>119</v>
      </c>
      <c r="G52" s="6">
        <f t="shared" si="60"/>
        <v>3.9699999999999998</v>
      </c>
      <c r="H52" s="6">
        <v>4.66</v>
      </c>
      <c r="I52" s="6">
        <v>887</v>
      </c>
      <c r="J52" s="75">
        <v>49.54</v>
      </c>
      <c r="K52" s="20">
        <f t="shared" si="61"/>
        <v>5895.3</v>
      </c>
      <c r="L52" s="10">
        <f t="shared" si="62"/>
        <v>0.8095238095238095</v>
      </c>
      <c r="M52" s="18">
        <f>'Részletes termelési adatok'!I418-SUM($M$4:$M$51)</f>
        <v>80.5</v>
      </c>
      <c r="N52" s="18">
        <f>'Részletes termelési adatok'!J418-SUM($N$4:$N$51)</f>
        <v>76.60000000000036</v>
      </c>
      <c r="O52" s="18">
        <f aca="true" t="shared" si="64" ref="O52:O57">M52-N52</f>
        <v>3.899999999999636</v>
      </c>
      <c r="P52" s="10">
        <f aca="true" t="shared" si="65" ref="P52:P57">N52/M52</f>
        <v>0.9515527950310604</v>
      </c>
      <c r="Q52" s="20">
        <f t="shared" si="63"/>
        <v>388.20599999998194</v>
      </c>
      <c r="R52" s="35">
        <f t="shared" si="59"/>
        <v>84.133</v>
      </c>
    </row>
    <row r="53" spans="1:18" s="33" customFormat="1" ht="15">
      <c r="A53" s="6">
        <v>31</v>
      </c>
      <c r="B53" s="24">
        <v>1</v>
      </c>
      <c r="C53" s="44" t="s">
        <v>523</v>
      </c>
      <c r="D53" s="24">
        <f>('Részletes termelési adatok'!C423)-(SUM($D$4:$D$52))</f>
        <v>445</v>
      </c>
      <c r="E53" s="6">
        <f aca="true" t="shared" si="66" ref="E53:E58">ROUNDUP(D53/A53,1)</f>
        <v>14.4</v>
      </c>
      <c r="F53" s="24">
        <f>'Részletes termelési adatok'!D423-SUM($F$4:$F$52)</f>
        <v>132</v>
      </c>
      <c r="G53" s="6">
        <f t="shared" si="60"/>
        <v>4.26</v>
      </c>
      <c r="H53" s="6">
        <v>5.8</v>
      </c>
      <c r="I53" s="6">
        <v>777</v>
      </c>
      <c r="J53" s="75">
        <v>49.54</v>
      </c>
      <c r="K53" s="20">
        <f t="shared" si="61"/>
        <v>6539.3</v>
      </c>
      <c r="L53" s="10">
        <f t="shared" si="62"/>
        <v>0.8979591836734694</v>
      </c>
      <c r="M53" s="18">
        <f>'Részletes termelési adatok'!I423-SUM($M$4:$M$52)</f>
        <v>66.20000000000073</v>
      </c>
      <c r="N53" s="18">
        <f>'Részletes termelési adatok'!J423-SUM($N$4:$N$52)</f>
        <v>84.89999999999964</v>
      </c>
      <c r="O53" s="18">
        <f t="shared" si="64"/>
        <v>-18.69999999999891</v>
      </c>
      <c r="P53" s="10">
        <f t="shared" si="65"/>
        <v>1.2824773413897086</v>
      </c>
      <c r="Q53" s="20">
        <f t="shared" si="63"/>
        <v>-731.3979999999459</v>
      </c>
      <c r="R53" s="35">
        <f aca="true" t="shared" si="67" ref="R53:R58">0.707*F53</f>
        <v>93.324</v>
      </c>
    </row>
    <row r="54" spans="1:18" s="33" customFormat="1" ht="15">
      <c r="A54" s="6">
        <v>30</v>
      </c>
      <c r="B54" s="24">
        <v>1</v>
      </c>
      <c r="C54" s="44" t="s">
        <v>529</v>
      </c>
      <c r="D54" s="24">
        <f>('Részletes termelési adatok'!C430)-(SUM($D$4:$D$53))</f>
        <v>457</v>
      </c>
      <c r="E54" s="6">
        <f t="shared" si="66"/>
        <v>15.299999999999999</v>
      </c>
      <c r="F54" s="24">
        <f>'Részletes termelési adatok'!D430-SUM($F$4:$F$53)</f>
        <v>154</v>
      </c>
      <c r="G54" s="6">
        <f t="shared" si="60"/>
        <v>5.14</v>
      </c>
      <c r="H54" s="6">
        <v>5.88</v>
      </c>
      <c r="I54" s="6">
        <v>984</v>
      </c>
      <c r="J54" s="75">
        <v>49.54</v>
      </c>
      <c r="K54" s="20">
        <f t="shared" si="61"/>
        <v>7629.200000000001</v>
      </c>
      <c r="L54" s="10">
        <f t="shared" si="62"/>
        <v>1.0476190476190477</v>
      </c>
      <c r="M54" s="18">
        <f>'Részletes termelési adatok'!I430-SUM($M$4:$M$53)</f>
        <v>62.899999999999636</v>
      </c>
      <c r="N54" s="18">
        <f>'Részletes termelési adatok'!J430-SUM($N$4:$N$53)</f>
        <v>100.30000000000018</v>
      </c>
      <c r="O54" s="18">
        <f t="shared" si="64"/>
        <v>-37.400000000000546</v>
      </c>
      <c r="P54" s="10">
        <f t="shared" si="65"/>
        <v>1.5945945945946067</v>
      </c>
      <c r="Q54" s="20">
        <f t="shared" si="63"/>
        <v>-1657.796000000027</v>
      </c>
      <c r="R54" s="35">
        <f t="shared" si="67"/>
        <v>108.878</v>
      </c>
    </row>
    <row r="55" spans="1:18" s="33" customFormat="1" ht="15">
      <c r="A55" s="6">
        <v>31</v>
      </c>
      <c r="B55" s="24">
        <v>1</v>
      </c>
      <c r="C55" s="44" t="s">
        <v>536</v>
      </c>
      <c r="D55" s="24">
        <f>('Részletes termelési adatok'!C437)-(SUM($D$4:$D$54))</f>
        <v>460</v>
      </c>
      <c r="E55" s="6">
        <f t="shared" si="66"/>
        <v>14.9</v>
      </c>
      <c r="F55" s="24">
        <f>'Részletes termelési adatok'!D437-SUM($F$4:$F$54)</f>
        <v>133</v>
      </c>
      <c r="G55" s="6">
        <f aca="true" t="shared" si="68" ref="G55:G60">ROUNDUP(F55/A55,2)</f>
        <v>4.3</v>
      </c>
      <c r="H55" s="6">
        <v>5.43</v>
      </c>
      <c r="I55" s="6">
        <v>820</v>
      </c>
      <c r="J55" s="75">
        <v>49.54</v>
      </c>
      <c r="K55" s="20">
        <f aca="true" t="shared" si="69" ref="K55:K60">ROUNDUP(F55*J55,1)</f>
        <v>6588.900000000001</v>
      </c>
      <c r="L55" s="10">
        <f aca="true" t="shared" si="70" ref="L55:L60">F55/(147*B55)</f>
        <v>0.9047619047619048</v>
      </c>
      <c r="M55" s="18">
        <f>'Részletes termelési adatok'!I437-SUM($M$4:$M$54)</f>
        <v>71.5</v>
      </c>
      <c r="N55" s="18">
        <f>'Részletes termelési adatok'!J437-SUM($N$4:$N$54)</f>
        <v>77.90000000000009</v>
      </c>
      <c r="O55" s="18">
        <f t="shared" si="64"/>
        <v>-6.400000000000091</v>
      </c>
      <c r="P55" s="10">
        <f t="shared" si="65"/>
        <v>1.0895104895104908</v>
      </c>
      <c r="Q55" s="20">
        <f aca="true" t="shared" si="71" ref="Q55:Q60">J55*O55+B55*195</f>
        <v>-122.05600000000447</v>
      </c>
      <c r="R55" s="35">
        <f t="shared" si="67"/>
        <v>94.03099999999999</v>
      </c>
    </row>
    <row r="56" spans="1:18" s="33" customFormat="1" ht="15">
      <c r="A56" s="6">
        <v>31</v>
      </c>
      <c r="B56" s="24">
        <v>1</v>
      </c>
      <c r="C56" s="44" t="s">
        <v>545</v>
      </c>
      <c r="D56" s="24">
        <f>('Részletes termelési adatok'!C442)-(SUM($D$4:$D$55))</f>
        <v>419</v>
      </c>
      <c r="E56" s="6">
        <f t="shared" si="66"/>
        <v>13.6</v>
      </c>
      <c r="F56" s="24">
        <f>'Részletes termelési adatok'!D442-SUM($F$4:$F$55)</f>
        <v>132</v>
      </c>
      <c r="G56" s="6">
        <f t="shared" si="68"/>
        <v>4.26</v>
      </c>
      <c r="H56" s="6">
        <v>5.99</v>
      </c>
      <c r="I56" s="6">
        <v>307</v>
      </c>
      <c r="J56" s="75">
        <v>49.54</v>
      </c>
      <c r="K56" s="20">
        <f t="shared" si="69"/>
        <v>6539.3</v>
      </c>
      <c r="L56" s="10">
        <f t="shared" si="70"/>
        <v>0.8979591836734694</v>
      </c>
      <c r="M56" s="18">
        <f>'Részletes termelési adatok'!I442-SUM($M$4:$M$55)</f>
        <v>81.89999999999964</v>
      </c>
      <c r="N56" s="18">
        <f>'Részletes termelési adatok'!J442-SUM($N$4:$N$55)</f>
        <v>80.59999999999991</v>
      </c>
      <c r="O56" s="18">
        <f t="shared" si="64"/>
        <v>1.2999999999997272</v>
      </c>
      <c r="P56" s="10">
        <f t="shared" si="65"/>
        <v>0.9841269841269874</v>
      </c>
      <c r="Q56" s="20">
        <f t="shared" si="71"/>
        <v>259.4019999999865</v>
      </c>
      <c r="R56" s="35">
        <f t="shared" si="67"/>
        <v>93.324</v>
      </c>
    </row>
    <row r="57" spans="1:18" s="33" customFormat="1" ht="15">
      <c r="A57" s="6">
        <v>30</v>
      </c>
      <c r="B57" s="24">
        <v>1</v>
      </c>
      <c r="C57" s="44" t="s">
        <v>551</v>
      </c>
      <c r="D57" s="24">
        <f>('Részletes termelési adatok'!C447)-(SUM($D$4:$D$56))</f>
        <v>359</v>
      </c>
      <c r="E57" s="6">
        <f t="shared" si="66"/>
        <v>12</v>
      </c>
      <c r="F57" s="24">
        <f>'Részletes termelési adatok'!D447-SUM($F$4:$F$56)</f>
        <v>92</v>
      </c>
      <c r="G57" s="6">
        <f t="shared" si="68"/>
        <v>3.07</v>
      </c>
      <c r="H57" s="6">
        <v>5.32</v>
      </c>
      <c r="I57" s="6">
        <v>167</v>
      </c>
      <c r="J57" s="75">
        <v>49.54</v>
      </c>
      <c r="K57" s="20">
        <f t="shared" si="69"/>
        <v>4557.700000000001</v>
      </c>
      <c r="L57" s="10">
        <f t="shared" si="70"/>
        <v>0.6258503401360545</v>
      </c>
      <c r="M57" s="18">
        <f>'Részletes termelési adatok'!I447-SUM($M$4:$M$56)</f>
        <v>78.40000000000055</v>
      </c>
      <c r="N57" s="18">
        <f>'Részletes termelési adatok'!J447-SUM($N$4:$N$56)</f>
        <v>51.90000000000009</v>
      </c>
      <c r="O57" s="18">
        <f t="shared" si="64"/>
        <v>26.500000000000455</v>
      </c>
      <c r="P57" s="10">
        <f t="shared" si="65"/>
        <v>0.6619897959183639</v>
      </c>
      <c r="Q57" s="20">
        <f t="shared" si="71"/>
        <v>1507.8100000000225</v>
      </c>
      <c r="R57" s="35">
        <f t="shared" si="67"/>
        <v>65.044</v>
      </c>
    </row>
    <row r="58" spans="1:18" s="33" customFormat="1" ht="15">
      <c r="A58" s="6">
        <v>31</v>
      </c>
      <c r="B58" s="24">
        <v>1</v>
      </c>
      <c r="C58" s="44" t="s">
        <v>556</v>
      </c>
      <c r="D58" s="24">
        <f>('Részletes termelési adatok'!C453)-(SUM($D$4:$D$57))</f>
        <v>355</v>
      </c>
      <c r="E58" s="6">
        <f t="shared" si="66"/>
        <v>11.5</v>
      </c>
      <c r="F58" s="24">
        <f>'Részletes termelési adatok'!D453-SUM($F$4:$F$57)</f>
        <v>87</v>
      </c>
      <c r="G58" s="6">
        <f t="shared" si="68"/>
        <v>2.8099999999999996</v>
      </c>
      <c r="H58" s="6">
        <v>4.27</v>
      </c>
      <c r="I58" s="6">
        <v>750</v>
      </c>
      <c r="J58" s="75">
        <v>49.54</v>
      </c>
      <c r="K58" s="20">
        <f t="shared" si="69"/>
        <v>4310</v>
      </c>
      <c r="L58" s="10">
        <f t="shared" si="70"/>
        <v>0.5918367346938775</v>
      </c>
      <c r="M58" s="18">
        <f>'Részletes termelési adatok'!I453-SUM($M$4:$M$57)</f>
        <v>85.09999999999945</v>
      </c>
      <c r="N58" s="18">
        <f>'Részletes termelési adatok'!J453-SUM($N$4:$N$57)</f>
        <v>51.79999999999973</v>
      </c>
      <c r="O58" s="18">
        <f aca="true" t="shared" si="72" ref="O58:O63">M58-N58</f>
        <v>33.29999999999973</v>
      </c>
      <c r="P58" s="10">
        <f aca="true" t="shared" si="73" ref="P58:P63">N58/M58</f>
        <v>0.6086956521739137</v>
      </c>
      <c r="Q58" s="20">
        <f t="shared" si="71"/>
        <v>1844.6819999999864</v>
      </c>
      <c r="R58" s="35">
        <f t="shared" si="67"/>
        <v>61.50899999999999</v>
      </c>
    </row>
    <row r="59" spans="1:18" s="33" customFormat="1" ht="15">
      <c r="A59" s="6">
        <v>30</v>
      </c>
      <c r="B59" s="24">
        <v>1</v>
      </c>
      <c r="C59" s="44" t="s">
        <v>563</v>
      </c>
      <c r="D59" s="24">
        <f>('Részletes termelési adatok'!C455)-(SUM($D$4:$D$58))</f>
        <v>213</v>
      </c>
      <c r="E59" s="6">
        <f aca="true" t="shared" si="74" ref="E59:E64">ROUNDUP(D59/A59,1)</f>
        <v>7.1</v>
      </c>
      <c r="F59" s="24">
        <f>'Részletes termelési adatok'!D455-SUM($F$4:$F$58)</f>
        <v>29</v>
      </c>
      <c r="G59" s="6">
        <f t="shared" si="68"/>
        <v>0.97</v>
      </c>
      <c r="H59" s="6">
        <v>1.25</v>
      </c>
      <c r="I59" s="6">
        <v>473</v>
      </c>
      <c r="J59" s="75">
        <v>49.54</v>
      </c>
      <c r="K59" s="20">
        <f t="shared" si="69"/>
        <v>1436.6999999999998</v>
      </c>
      <c r="L59" s="10">
        <f t="shared" si="70"/>
        <v>0.19727891156462585</v>
      </c>
      <c r="M59" s="18">
        <f>'Részletes termelési adatok'!I455-SUM($M$4:$M$58)</f>
        <v>60.400000000000546</v>
      </c>
      <c r="N59" s="18">
        <f>'Részletes termelési adatok'!J455-SUM($N$4:$N$58)</f>
        <v>15.900000000000091</v>
      </c>
      <c r="O59" s="18">
        <f t="shared" si="72"/>
        <v>44.500000000000455</v>
      </c>
      <c r="P59" s="10">
        <f t="shared" si="73"/>
        <v>0.2632450331125819</v>
      </c>
      <c r="Q59" s="20">
        <f t="shared" si="71"/>
        <v>2399.5300000000225</v>
      </c>
      <c r="R59" s="35">
        <f aca="true" t="shared" si="75" ref="R59:R64">0.707*F59</f>
        <v>20.503</v>
      </c>
    </row>
    <row r="60" spans="1:18" s="33" customFormat="1" ht="15">
      <c r="A60" s="6">
        <v>31</v>
      </c>
      <c r="B60" s="24">
        <v>1</v>
      </c>
      <c r="C60" s="44" t="s">
        <v>565</v>
      </c>
      <c r="D60" s="24">
        <f>('Részletes termelési adatok'!C461)-(SUM($D$4:$D$59))</f>
        <v>237</v>
      </c>
      <c r="E60" s="6">
        <f t="shared" si="74"/>
        <v>7.699999999999999</v>
      </c>
      <c r="F60" s="24">
        <f>'Részletes termelési adatok'!D461-SUM($F$4:$F$59)</f>
        <v>46</v>
      </c>
      <c r="G60" s="6">
        <f t="shared" si="68"/>
        <v>1.49</v>
      </c>
      <c r="H60" s="6">
        <v>1.85</v>
      </c>
      <c r="I60" s="6">
        <v>650</v>
      </c>
      <c r="J60" s="75">
        <v>49.54</v>
      </c>
      <c r="K60" s="20">
        <f t="shared" si="69"/>
        <v>2278.9</v>
      </c>
      <c r="L60" s="10">
        <f t="shared" si="70"/>
        <v>0.3129251700680272</v>
      </c>
      <c r="M60" s="18">
        <f>'Részletes termelési adatok'!I461-SUM($M$4:$M$59)</f>
        <v>87.89999999999964</v>
      </c>
      <c r="N60" s="18">
        <f>'Részletes termelési adatok'!J461-SUM($N$4:$N$59)</f>
        <v>27.59999999999991</v>
      </c>
      <c r="O60" s="18">
        <f t="shared" si="72"/>
        <v>60.29999999999973</v>
      </c>
      <c r="P60" s="10">
        <f t="shared" si="73"/>
        <v>0.31399317406143373</v>
      </c>
      <c r="Q60" s="20">
        <f t="shared" si="71"/>
        <v>3182.2619999999865</v>
      </c>
      <c r="R60" s="35">
        <f t="shared" si="75"/>
        <v>32.522</v>
      </c>
    </row>
    <row r="61" spans="1:18" s="33" customFormat="1" ht="15">
      <c r="A61" s="6">
        <v>31</v>
      </c>
      <c r="B61" s="24">
        <v>1</v>
      </c>
      <c r="C61" s="44" t="s">
        <v>574</v>
      </c>
      <c r="D61" s="24">
        <f>('Részletes termelési adatok'!C467)-(SUM($D$4:$D$60))</f>
        <v>243</v>
      </c>
      <c r="E61" s="6">
        <f t="shared" si="74"/>
        <v>7.8999999999999995</v>
      </c>
      <c r="F61" s="24">
        <f>'Részletes termelési adatok'!D467-SUM($F$4:$F$60)</f>
        <v>37</v>
      </c>
      <c r="G61" s="6">
        <f aca="true" t="shared" si="76" ref="G61:G66">ROUNDUP(F61/A61,2)</f>
        <v>1.2</v>
      </c>
      <c r="H61" s="6">
        <v>2.06</v>
      </c>
      <c r="I61" s="6">
        <v>693</v>
      </c>
      <c r="J61" s="75">
        <v>49.54</v>
      </c>
      <c r="K61" s="20">
        <f aca="true" t="shared" si="77" ref="K61:K66">ROUNDUP(F61*J61,1)</f>
        <v>1833</v>
      </c>
      <c r="L61" s="10">
        <f aca="true" t="shared" si="78" ref="L61:L66">F61/(147*B61)</f>
        <v>0.25170068027210885</v>
      </c>
      <c r="M61" s="18">
        <f>'Részletes termelési adatok'!I467-SUM($M$4:$M$60)</f>
        <v>134.90000000000055</v>
      </c>
      <c r="N61" s="18">
        <f>'Részletes termelési adatok'!J467-SUM($N$4:$N$60)</f>
        <v>18.40000000000009</v>
      </c>
      <c r="O61" s="18">
        <f t="shared" si="72"/>
        <v>116.50000000000045</v>
      </c>
      <c r="P61" s="10">
        <f t="shared" si="73"/>
        <v>0.13639733135656054</v>
      </c>
      <c r="Q61" s="20">
        <f aca="true" t="shared" si="79" ref="Q61:Q66">J61*O61+B61*195</f>
        <v>5966.410000000023</v>
      </c>
      <c r="R61" s="35">
        <f t="shared" si="75"/>
        <v>26.159</v>
      </c>
    </row>
    <row r="62" spans="1:18" s="33" customFormat="1" ht="15">
      <c r="A62" s="6">
        <v>28</v>
      </c>
      <c r="B62" s="24">
        <v>1</v>
      </c>
      <c r="C62" s="44" t="s">
        <v>580</v>
      </c>
      <c r="D62" s="24">
        <f>('Részletes termelési adatok'!C472)-(SUM($D$4:$D$61))</f>
        <v>262</v>
      </c>
      <c r="E62" s="6">
        <f t="shared" si="74"/>
        <v>9.4</v>
      </c>
      <c r="F62" s="24">
        <f>'Részletes termelési adatok'!D472-SUM($F$4:$F$61)</f>
        <v>70</v>
      </c>
      <c r="G62" s="6">
        <f t="shared" si="76"/>
        <v>2.5</v>
      </c>
      <c r="H62" s="6">
        <v>4.54</v>
      </c>
      <c r="I62" s="6">
        <v>160</v>
      </c>
      <c r="J62" s="75">
        <v>49.54</v>
      </c>
      <c r="K62" s="20">
        <f t="shared" si="77"/>
        <v>3467.8</v>
      </c>
      <c r="L62" s="10">
        <f t="shared" si="78"/>
        <v>0.47619047619047616</v>
      </c>
      <c r="M62" s="18">
        <f>'Részletes termelési adatok'!I472-SUM($M$4:$M$61)</f>
        <v>78</v>
      </c>
      <c r="N62" s="18">
        <f>'Részletes termelési adatok'!J472-SUM($N$4:$N$61)</f>
        <v>46</v>
      </c>
      <c r="O62" s="18">
        <f t="shared" si="72"/>
        <v>32</v>
      </c>
      <c r="P62" s="10">
        <f t="shared" si="73"/>
        <v>0.5897435897435898</v>
      </c>
      <c r="Q62" s="20">
        <f t="shared" si="79"/>
        <v>1780.28</v>
      </c>
      <c r="R62" s="35">
        <f t="shared" si="75"/>
        <v>49.489999999999995</v>
      </c>
    </row>
    <row r="63" spans="1:18" s="33" customFormat="1" ht="15">
      <c r="A63" s="6">
        <v>31</v>
      </c>
      <c r="B63" s="24">
        <v>1</v>
      </c>
      <c r="C63" s="44" t="s">
        <v>588</v>
      </c>
      <c r="D63" s="24">
        <f>('Részletes termelési adatok'!C477)-(SUM($D$4:$D$62))</f>
        <v>345</v>
      </c>
      <c r="E63" s="6">
        <f t="shared" si="74"/>
        <v>11.2</v>
      </c>
      <c r="F63" s="24">
        <f>'Részletes termelési adatok'!D477-SUM($F$4:$F$62)</f>
        <v>115</v>
      </c>
      <c r="G63" s="6">
        <f t="shared" si="76"/>
        <v>3.71</v>
      </c>
      <c r="H63" s="6">
        <v>4.5</v>
      </c>
      <c r="I63" s="6">
        <v>871</v>
      </c>
      <c r="J63" s="75">
        <v>49.54</v>
      </c>
      <c r="K63" s="20">
        <f t="shared" si="77"/>
        <v>5697.1</v>
      </c>
      <c r="L63" s="10">
        <f t="shared" si="78"/>
        <v>0.782312925170068</v>
      </c>
      <c r="M63" s="18">
        <f>'Részletes termelési adatok'!I477-SUM($M$4:$M$62)</f>
        <v>57.099999999999454</v>
      </c>
      <c r="N63" s="18">
        <f>'Részletes termelési adatok'!J477-SUM($N$4:$N$62)</f>
        <v>82.5</v>
      </c>
      <c r="O63" s="18">
        <f t="shared" si="72"/>
        <v>-25.400000000000546</v>
      </c>
      <c r="P63" s="10">
        <f t="shared" si="73"/>
        <v>1.444833625218928</v>
      </c>
      <c r="Q63" s="20">
        <f t="shared" si="79"/>
        <v>-1063.316000000027</v>
      </c>
      <c r="R63" s="35">
        <f t="shared" si="75"/>
        <v>81.30499999999999</v>
      </c>
    </row>
    <row r="64" spans="1:18" s="33" customFormat="1" ht="15">
      <c r="A64" s="6">
        <v>30</v>
      </c>
      <c r="B64" s="24">
        <v>1</v>
      </c>
      <c r="C64" s="44" t="s">
        <v>596</v>
      </c>
      <c r="D64" s="24">
        <f>('Részletes termelési adatok'!C482)-(SUM($D$4:$D$63))</f>
        <v>394</v>
      </c>
      <c r="E64" s="6">
        <f t="shared" si="74"/>
        <v>13.2</v>
      </c>
      <c r="F64" s="24">
        <f>'Részletes termelési adatok'!D482-SUM($F$4:$F$63)</f>
        <v>138</v>
      </c>
      <c r="G64" s="6">
        <f t="shared" si="76"/>
        <v>4.6</v>
      </c>
      <c r="H64" s="6">
        <v>6.16</v>
      </c>
      <c r="I64" s="6">
        <v>559</v>
      </c>
      <c r="J64" s="75">
        <v>49.54</v>
      </c>
      <c r="K64" s="20">
        <f t="shared" si="77"/>
        <v>6836.6</v>
      </c>
      <c r="L64" s="10">
        <f t="shared" si="78"/>
        <v>0.9387755102040817</v>
      </c>
      <c r="M64" s="18">
        <f>'Részletes termelési adatok'!I482-SUM($M$4:$M$63)</f>
        <v>57.400000000000546</v>
      </c>
      <c r="N64" s="18">
        <f>'Részletes termelési adatok'!J482-SUM($N$4:$N$63)</f>
        <v>95.80000000000018</v>
      </c>
      <c r="O64" s="18">
        <f aca="true" t="shared" si="80" ref="O64:O69">M64-N64</f>
        <v>-38.399999999999636</v>
      </c>
      <c r="P64" s="10">
        <f aca="true" t="shared" si="81" ref="P64:P69">N64/M64</f>
        <v>1.668989547038315</v>
      </c>
      <c r="Q64" s="20">
        <f t="shared" si="79"/>
        <v>-1707.335999999982</v>
      </c>
      <c r="R64" s="35">
        <f t="shared" si="75"/>
        <v>97.56599999999999</v>
      </c>
    </row>
    <row r="65" spans="1:18" s="33" customFormat="1" ht="15">
      <c r="A65" s="6">
        <v>31</v>
      </c>
      <c r="B65" s="24">
        <v>1</v>
      </c>
      <c r="C65" s="44" t="s">
        <v>600</v>
      </c>
      <c r="D65" s="24">
        <f>('Részletes termelési adatok'!C485)-(SUM($D$4:$D$64))</f>
        <v>404</v>
      </c>
      <c r="E65" s="6">
        <f aca="true" t="shared" si="82" ref="E65:E70">ROUNDUP(D65/A65,1)</f>
        <v>13.1</v>
      </c>
      <c r="F65" s="24">
        <f>'Részletes termelési adatok'!D485-SUM($F$4:$F$64)</f>
        <v>135</v>
      </c>
      <c r="G65" s="6">
        <f t="shared" si="76"/>
        <v>4.359999999999999</v>
      </c>
      <c r="H65" s="6">
        <v>4.77</v>
      </c>
      <c r="I65" s="6">
        <v>344</v>
      </c>
      <c r="J65" s="75">
        <v>49.54</v>
      </c>
      <c r="K65" s="20">
        <f t="shared" si="77"/>
        <v>6687.9</v>
      </c>
      <c r="L65" s="10">
        <f t="shared" si="78"/>
        <v>0.9183673469387755</v>
      </c>
      <c r="M65" s="18">
        <f>'Részletes termelési adatok'!I485-SUM($M$4:$M$64)</f>
        <v>37.69999999999982</v>
      </c>
      <c r="N65" s="18">
        <f>'Részletes termelési adatok'!J485-SUM($N$4:$N$64)</f>
        <v>65.59999999999991</v>
      </c>
      <c r="O65" s="18">
        <f t="shared" si="80"/>
        <v>-27.90000000000009</v>
      </c>
      <c r="P65" s="10">
        <f t="shared" si="81"/>
        <v>1.740053050397884</v>
      </c>
      <c r="Q65" s="20">
        <f t="shared" si="79"/>
        <v>-1187.1660000000045</v>
      </c>
      <c r="R65" s="35">
        <f aca="true" t="shared" si="83" ref="R65:R70">0.707*F65</f>
        <v>95.445</v>
      </c>
    </row>
    <row r="66" spans="1:18" s="33" customFormat="1" ht="15">
      <c r="A66" s="6">
        <v>30</v>
      </c>
      <c r="B66" s="24">
        <v>1</v>
      </c>
      <c r="C66" s="56" t="s">
        <v>604</v>
      </c>
      <c r="D66" s="55">
        <f>('Részletes termelési adatok'!C489)-(SUM($D$4:$D$65))</f>
        <v>493</v>
      </c>
      <c r="E66" s="52">
        <f t="shared" si="82"/>
        <v>16.5</v>
      </c>
      <c r="F66" s="24">
        <f>'Részletes termelési adatok'!D489-SUM($F$4:$F$65)</f>
        <v>131</v>
      </c>
      <c r="G66" s="6">
        <f t="shared" si="76"/>
        <v>4.37</v>
      </c>
      <c r="H66" s="6">
        <v>6.01</v>
      </c>
      <c r="I66" s="6">
        <v>730</v>
      </c>
      <c r="J66" s="75">
        <v>49.54</v>
      </c>
      <c r="K66" s="20">
        <f t="shared" si="77"/>
        <v>6489.8</v>
      </c>
      <c r="L66" s="10">
        <f t="shared" si="78"/>
        <v>0.891156462585034</v>
      </c>
      <c r="M66" s="18">
        <f>'Részletes termelési adatok'!I489-SUM($M$4:$M$65)</f>
        <v>79.80000000000018</v>
      </c>
      <c r="N66" s="18">
        <f>'Részletes termelési adatok'!J489-SUM($N$4:$N$65)</f>
        <v>110.59999999999991</v>
      </c>
      <c r="O66" s="18">
        <f t="shared" si="80"/>
        <v>-30.799999999999727</v>
      </c>
      <c r="P66" s="10">
        <f t="shared" si="81"/>
        <v>1.3859649122806974</v>
      </c>
      <c r="Q66" s="20">
        <f t="shared" si="79"/>
        <v>-1330.8319999999865</v>
      </c>
      <c r="R66" s="35">
        <f t="shared" si="83"/>
        <v>92.61699999999999</v>
      </c>
    </row>
    <row r="67" spans="1:18" s="33" customFormat="1" ht="15">
      <c r="A67" s="6">
        <v>31</v>
      </c>
      <c r="B67" s="24">
        <v>1</v>
      </c>
      <c r="C67" s="44" t="s">
        <v>609</v>
      </c>
      <c r="D67" s="24">
        <f>('Részletes termelési adatok'!C492)-(SUM($D$4:$D$66))</f>
        <v>463</v>
      </c>
      <c r="E67" s="6">
        <f t="shared" si="82"/>
        <v>15</v>
      </c>
      <c r="F67" s="24">
        <f>'Részletes termelési adatok'!D492-SUM($F$4:$F$66)</f>
        <v>154</v>
      </c>
      <c r="G67" s="6">
        <f aca="true" t="shared" si="84" ref="G67:G72">ROUNDUP(F67/A67,2)</f>
        <v>4.97</v>
      </c>
      <c r="H67" s="6">
        <v>5.79</v>
      </c>
      <c r="I67" s="6">
        <v>818</v>
      </c>
      <c r="J67" s="75">
        <v>49.54</v>
      </c>
      <c r="K67" s="20">
        <f aca="true" t="shared" si="85" ref="K67:K72">ROUNDUP(F67*J67,1)</f>
        <v>7629.200000000001</v>
      </c>
      <c r="L67" s="10">
        <f aca="true" t="shared" si="86" ref="L67:L72">F67/(147*B67)</f>
        <v>1.0476190476190477</v>
      </c>
      <c r="M67" s="18">
        <f>'Részletes termelési adatok'!I492-SUM($M$4:$M$66)</f>
        <v>71.59999999999945</v>
      </c>
      <c r="N67" s="18">
        <f>'Részletes termelési adatok'!J492-SUM($N$4:$N$66)</f>
        <v>87.70000000000027</v>
      </c>
      <c r="O67" s="18">
        <f t="shared" si="80"/>
        <v>-16.10000000000082</v>
      </c>
      <c r="P67" s="10">
        <f t="shared" si="81"/>
        <v>1.2248603351955438</v>
      </c>
      <c r="Q67" s="20">
        <f aca="true" t="shared" si="87" ref="Q67:Q72">J67*O67+B67*195</f>
        <v>-602.5940000000405</v>
      </c>
      <c r="R67" s="35">
        <f t="shared" si="83"/>
        <v>108.878</v>
      </c>
    </row>
    <row r="68" spans="1:18" s="33" customFormat="1" ht="15">
      <c r="A68" s="6">
        <v>31</v>
      </c>
      <c r="B68" s="24">
        <v>1</v>
      </c>
      <c r="C68" s="44" t="s">
        <v>614</v>
      </c>
      <c r="D68" s="24">
        <f>('Részletes termelési adatok'!C493)-(SUM($D$4:$D$67))</f>
        <v>400</v>
      </c>
      <c r="E68" s="6">
        <f t="shared" si="82"/>
        <v>13</v>
      </c>
      <c r="F68" s="24">
        <f>'Részletes termelési adatok'!D493-SUM($F$4:$F$67)</f>
        <v>148</v>
      </c>
      <c r="G68" s="6">
        <f t="shared" si="84"/>
        <v>4.779999999999999</v>
      </c>
      <c r="H68" s="6">
        <v>4.02</v>
      </c>
      <c r="I68" s="6">
        <v>750</v>
      </c>
      <c r="J68" s="75">
        <v>49.54</v>
      </c>
      <c r="K68" s="20">
        <f t="shared" si="85"/>
        <v>7332</v>
      </c>
      <c r="L68" s="10">
        <f t="shared" si="86"/>
        <v>1.0068027210884354</v>
      </c>
      <c r="M68" s="18">
        <f>'Részletes termelési adatok'!I493-SUM($M$4:$M$67)</f>
        <v>73.10000000000036</v>
      </c>
      <c r="N68" s="18">
        <f>'Részletes termelési adatok'!J493-SUM($N$4:$N$67)</f>
        <v>77.59999999999991</v>
      </c>
      <c r="O68" s="18">
        <f t="shared" si="80"/>
        <v>-4.499999999999545</v>
      </c>
      <c r="P68" s="10">
        <f t="shared" si="81"/>
        <v>1.0615595075239332</v>
      </c>
      <c r="Q68" s="20">
        <f t="shared" si="87"/>
        <v>-27.92999999997747</v>
      </c>
      <c r="R68" s="35">
        <f t="shared" si="83"/>
        <v>104.636</v>
      </c>
    </row>
    <row r="69" spans="1:18" s="33" customFormat="1" ht="15">
      <c r="A69" s="6">
        <v>30</v>
      </c>
      <c r="B69" s="24">
        <v>1</v>
      </c>
      <c r="C69" s="44" t="s">
        <v>615</v>
      </c>
      <c r="D69" s="24">
        <f>('Részletes termelési adatok'!C496)-(SUM($D$4:$D$68))</f>
        <v>369</v>
      </c>
      <c r="E69" s="6">
        <f t="shared" si="82"/>
        <v>12.3</v>
      </c>
      <c r="F69" s="24">
        <f>'Részletes termelési adatok'!D496-SUM($F$4:$F$68)</f>
        <v>86</v>
      </c>
      <c r="G69" s="6">
        <f t="shared" si="84"/>
        <v>2.8699999999999997</v>
      </c>
      <c r="H69" s="6">
        <v>3.66</v>
      </c>
      <c r="I69" s="6">
        <v>812</v>
      </c>
      <c r="J69" s="75">
        <v>49.54</v>
      </c>
      <c r="K69" s="20">
        <f t="shared" si="85"/>
        <v>4260.5</v>
      </c>
      <c r="L69" s="10">
        <f t="shared" si="86"/>
        <v>0.5850340136054422</v>
      </c>
      <c r="M69" s="18">
        <f>'Részletes termelési adatok'!I496-SUM($M$4:$M$68)</f>
        <v>68.69999999999982</v>
      </c>
      <c r="N69" s="18">
        <f>'Részletes termelési adatok'!J496-SUM($N$4:$N$68)</f>
        <v>66.40000000000009</v>
      </c>
      <c r="O69" s="18">
        <f t="shared" si="80"/>
        <v>2.299999999999727</v>
      </c>
      <c r="P69" s="10">
        <f t="shared" si="81"/>
        <v>0.9665211062591014</v>
      </c>
      <c r="Q69" s="20">
        <f t="shared" si="87"/>
        <v>308.9419999999865</v>
      </c>
      <c r="R69" s="35">
        <f t="shared" si="83"/>
        <v>60.802</v>
      </c>
    </row>
    <row r="70" spans="1:18" s="33" customFormat="1" ht="15">
      <c r="A70" s="6">
        <v>31</v>
      </c>
      <c r="B70" s="24">
        <v>1</v>
      </c>
      <c r="C70" s="44" t="s">
        <v>620</v>
      </c>
      <c r="D70" s="24">
        <f>('Részletes termelési adatok'!C498)-(SUM($D$4:$D$69))</f>
        <v>308</v>
      </c>
      <c r="E70" s="6">
        <f t="shared" si="82"/>
        <v>10</v>
      </c>
      <c r="F70" s="24">
        <f>'Részletes termelési adatok'!D498-SUM($F$4:$F$69)</f>
        <v>73</v>
      </c>
      <c r="G70" s="6">
        <f t="shared" si="84"/>
        <v>2.36</v>
      </c>
      <c r="H70" s="6">
        <v>3.08</v>
      </c>
      <c r="I70" s="6">
        <v>10</v>
      </c>
      <c r="J70" s="75">
        <v>49.54</v>
      </c>
      <c r="K70" s="20">
        <f t="shared" si="85"/>
        <v>3616.5</v>
      </c>
      <c r="L70" s="10">
        <f t="shared" si="86"/>
        <v>0.4965986394557823</v>
      </c>
      <c r="M70" s="18">
        <f>'Részletes termelési adatok'!I498-SUM($M$4:$M$69)</f>
        <v>68.69999999999982</v>
      </c>
      <c r="N70" s="18">
        <f>'Részletes termelési adatok'!J498-SUM($N$4:$N$69)</f>
        <v>44.5</v>
      </c>
      <c r="O70" s="18">
        <f aca="true" t="shared" si="88" ref="O70:O75">M70-N70</f>
        <v>24.199999999999818</v>
      </c>
      <c r="P70" s="10">
        <f aca="true" t="shared" si="89" ref="P70:P75">N70/M70</f>
        <v>0.6477438136826801</v>
      </c>
      <c r="Q70" s="20">
        <f t="shared" si="87"/>
        <v>1393.867999999991</v>
      </c>
      <c r="R70" s="35">
        <f t="shared" si="83"/>
        <v>51.611</v>
      </c>
    </row>
    <row r="71" spans="1:18" s="33" customFormat="1" ht="15">
      <c r="A71" s="6">
        <v>30</v>
      </c>
      <c r="B71" s="24">
        <v>1</v>
      </c>
      <c r="C71" s="44" t="s">
        <v>623</v>
      </c>
      <c r="D71" s="24">
        <f>('Részletes termelési adatok'!C502)-(SUM($D$4:$D$70))</f>
        <v>262</v>
      </c>
      <c r="E71" s="6">
        <f aca="true" t="shared" si="90" ref="E71:E76">ROUNDUP(D71/A71,1)</f>
        <v>8.799999999999999</v>
      </c>
      <c r="F71" s="24">
        <f>'Részletes termelési adatok'!D502-SUM($F$4:$F$70)</f>
        <v>58</v>
      </c>
      <c r="G71" s="6">
        <f t="shared" si="84"/>
        <v>1.94</v>
      </c>
      <c r="H71" s="6">
        <v>2.01</v>
      </c>
      <c r="I71" s="6">
        <v>669</v>
      </c>
      <c r="J71" s="75">
        <v>49.54</v>
      </c>
      <c r="K71" s="20">
        <f t="shared" si="85"/>
        <v>2873.4</v>
      </c>
      <c r="L71" s="10">
        <f t="shared" si="86"/>
        <v>0.3945578231292517</v>
      </c>
      <c r="M71" s="18">
        <f>'Részletes termelési adatok'!I502-SUM($M$4:$M$70)</f>
        <v>73.30000000000018</v>
      </c>
      <c r="N71" s="18">
        <f>'Részletes termelési adatok'!J502-SUM($N$4:$N$70)</f>
        <v>39.19999999999982</v>
      </c>
      <c r="O71" s="18">
        <f t="shared" si="88"/>
        <v>34.100000000000364</v>
      </c>
      <c r="P71" s="10">
        <f t="shared" si="89"/>
        <v>0.5347885402455623</v>
      </c>
      <c r="Q71" s="20">
        <f t="shared" si="87"/>
        <v>1884.314000000018</v>
      </c>
      <c r="R71" s="35">
        <f aca="true" t="shared" si="91" ref="R71:R76">0.707*F71</f>
        <v>41.006</v>
      </c>
    </row>
    <row r="72" spans="1:18" s="33" customFormat="1" ht="15">
      <c r="A72" s="6">
        <v>31</v>
      </c>
      <c r="B72" s="24">
        <v>1</v>
      </c>
      <c r="C72" s="44" t="s">
        <v>628</v>
      </c>
      <c r="D72" s="24">
        <f>('Részletes termelési adatok'!C506)-(SUM($D$4:$D$71))</f>
        <v>222</v>
      </c>
      <c r="E72" s="6">
        <f t="shared" si="90"/>
        <v>7.199999999999999</v>
      </c>
      <c r="F72" s="24">
        <f>'Részletes termelési adatok'!D506-SUM($F$4:$F$71)</f>
        <v>24</v>
      </c>
      <c r="G72" s="6">
        <f t="shared" si="84"/>
        <v>0.78</v>
      </c>
      <c r="H72" s="6">
        <v>0.4</v>
      </c>
      <c r="I72" s="6">
        <v>499</v>
      </c>
      <c r="J72" s="75">
        <v>49.54</v>
      </c>
      <c r="K72" s="20">
        <f t="shared" si="85"/>
        <v>1189</v>
      </c>
      <c r="L72" s="10">
        <f t="shared" si="86"/>
        <v>0.16326530612244897</v>
      </c>
      <c r="M72" s="18">
        <f>'Részletes termelési adatok'!I506-SUM($M$4:$M$71)</f>
        <v>75.5</v>
      </c>
      <c r="N72" s="18">
        <f>'Részletes termelési adatok'!J506-SUM($N$4:$N$71)</f>
        <v>15</v>
      </c>
      <c r="O72" s="18">
        <f t="shared" si="88"/>
        <v>60.5</v>
      </c>
      <c r="P72" s="10">
        <f t="shared" si="89"/>
        <v>0.1986754966887417</v>
      </c>
      <c r="Q72" s="20">
        <f t="shared" si="87"/>
        <v>3192.17</v>
      </c>
      <c r="R72" s="35">
        <f t="shared" si="91"/>
        <v>16.968</v>
      </c>
    </row>
    <row r="73" spans="1:18" s="33" customFormat="1" ht="15">
      <c r="A73" s="6">
        <v>31</v>
      </c>
      <c r="B73" s="24">
        <v>1</v>
      </c>
      <c r="C73" s="44" t="s">
        <v>633</v>
      </c>
      <c r="D73" s="24">
        <f>('Részletes termelési adatok'!C510)-(SUM($D$4:$D$72))</f>
        <v>238</v>
      </c>
      <c r="E73" s="6">
        <f t="shared" si="90"/>
        <v>7.699999999999999</v>
      </c>
      <c r="F73" s="24">
        <f>'Részletes termelési adatok'!D510-SUM($F$4:$F$72)</f>
        <v>37.600000000000364</v>
      </c>
      <c r="G73" s="6">
        <f aca="true" t="shared" si="92" ref="G73:G78">ROUNDUP(F73/A73,2)</f>
        <v>1.22</v>
      </c>
      <c r="H73" s="6">
        <v>1.74</v>
      </c>
      <c r="I73" s="6">
        <v>608</v>
      </c>
      <c r="J73" s="75">
        <v>49.54</v>
      </c>
      <c r="K73" s="20">
        <f aca="true" t="shared" si="93" ref="K73:K78">ROUNDUP(F73*J73,1)</f>
        <v>1862.8</v>
      </c>
      <c r="L73" s="10">
        <f aca="true" t="shared" si="94" ref="L73:L78">F73/(147*B73)</f>
        <v>0.25578231292517256</v>
      </c>
      <c r="M73" s="18">
        <f>'Részletes termelési adatok'!I510-SUM($M$4:$M$72)</f>
        <v>91.60000000000036</v>
      </c>
      <c r="N73" s="18">
        <f>'Részletes termelési adatok'!J510-SUM($N$4:$N$72)</f>
        <v>24.199999999999818</v>
      </c>
      <c r="O73" s="18">
        <f t="shared" si="88"/>
        <v>67.40000000000055</v>
      </c>
      <c r="P73" s="10">
        <f t="shared" si="89"/>
        <v>0.2641921397379882</v>
      </c>
      <c r="Q73" s="20">
        <f aca="true" t="shared" si="95" ref="Q73:Q78">J73*O73+B73*195</f>
        <v>3533.996000000027</v>
      </c>
      <c r="R73" s="35">
        <f t="shared" si="91"/>
        <v>26.583200000000257</v>
      </c>
    </row>
    <row r="74" spans="1:18" s="33" customFormat="1" ht="15">
      <c r="A74" s="6">
        <v>29</v>
      </c>
      <c r="B74" s="24">
        <v>1</v>
      </c>
      <c r="C74" s="44" t="s">
        <v>649</v>
      </c>
      <c r="D74" s="24">
        <f>('Részletes termelési adatok'!C517)-(SUM($D$4:$D$73))</f>
        <v>267</v>
      </c>
      <c r="E74" s="6">
        <f t="shared" si="90"/>
        <v>9.299999999999999</v>
      </c>
      <c r="F74" s="24">
        <f>'Részletes termelési adatok'!D517-SUM($F$4:$F$73)</f>
        <v>51.399999999999636</v>
      </c>
      <c r="G74" s="6">
        <f t="shared" si="92"/>
        <v>1.78</v>
      </c>
      <c r="H74" s="6">
        <v>3.47</v>
      </c>
      <c r="I74" s="6">
        <v>797</v>
      </c>
      <c r="J74" s="75">
        <v>49.54</v>
      </c>
      <c r="K74" s="20">
        <f t="shared" si="93"/>
        <v>2546.4</v>
      </c>
      <c r="L74" s="10">
        <f t="shared" si="94"/>
        <v>0.34965986394557574</v>
      </c>
      <c r="M74" s="18">
        <f>'Részletes termelési adatok'!I517-SUM($M$4:$M$73)</f>
        <v>135.59999999999945</v>
      </c>
      <c r="N74" s="18">
        <f>'Részletes termelési adatok'!J517-SUM($N$4:$N$73)</f>
        <v>36.30000000000018</v>
      </c>
      <c r="O74" s="18">
        <f t="shared" si="88"/>
        <v>99.29999999999927</v>
      </c>
      <c r="P74" s="10">
        <f t="shared" si="89"/>
        <v>0.2676991150442502</v>
      </c>
      <c r="Q74" s="20">
        <f t="shared" si="95"/>
        <v>5114.321999999964</v>
      </c>
      <c r="R74" s="35">
        <f t="shared" si="91"/>
        <v>36.33979999999974</v>
      </c>
    </row>
    <row r="75" spans="1:18" s="33" customFormat="1" ht="15">
      <c r="A75" s="6">
        <v>31</v>
      </c>
      <c r="B75" s="24">
        <v>1</v>
      </c>
      <c r="C75" s="44" t="s">
        <v>652</v>
      </c>
      <c r="D75" s="24">
        <f>('Részletes termelési adatok'!C521)-(SUM($D$4:$D$74))</f>
        <v>341</v>
      </c>
      <c r="E75" s="6">
        <f t="shared" si="90"/>
        <v>11</v>
      </c>
      <c r="F75" s="24">
        <f>'Részletes termelési adatok'!D521-SUM($F$4:$F$74)</f>
        <v>99</v>
      </c>
      <c r="G75" s="6">
        <f t="shared" si="92"/>
        <v>3.1999999999999997</v>
      </c>
      <c r="H75" s="6">
        <v>3.33</v>
      </c>
      <c r="I75" s="6">
        <v>1016</v>
      </c>
      <c r="J75" s="75">
        <v>49.54</v>
      </c>
      <c r="K75" s="20">
        <f t="shared" si="93"/>
        <v>4904.5</v>
      </c>
      <c r="L75" s="10">
        <f t="shared" si="94"/>
        <v>0.673469387755102</v>
      </c>
      <c r="M75" s="18">
        <f>'Részletes termelési adatok'!I521-SUM($M$4:$M$74)</f>
        <v>68.90000000000055</v>
      </c>
      <c r="N75" s="18">
        <f>'Részletes termelési adatok'!J521-SUM($N$4:$N$74)</f>
        <v>74</v>
      </c>
      <c r="O75" s="18">
        <f t="shared" si="88"/>
        <v>-5.099999999999454</v>
      </c>
      <c r="P75" s="10">
        <f t="shared" si="89"/>
        <v>1.0740203193033298</v>
      </c>
      <c r="Q75" s="20">
        <f t="shared" si="95"/>
        <v>-57.65399999997297</v>
      </c>
      <c r="R75" s="35">
        <f t="shared" si="91"/>
        <v>69.993</v>
      </c>
    </row>
    <row r="76" spans="1:18" s="33" customFormat="1" ht="15">
      <c r="A76" s="6">
        <v>30</v>
      </c>
      <c r="B76" s="24">
        <v>1</v>
      </c>
      <c r="C76" s="44" t="s">
        <v>658</v>
      </c>
      <c r="D76" s="24">
        <f>('Részletes termelési adatok'!C522)-(SUM($D$4:$D$75))</f>
        <v>393</v>
      </c>
      <c r="E76" s="6">
        <f t="shared" si="90"/>
        <v>13.1</v>
      </c>
      <c r="F76" s="24">
        <f>'Részletes termelési adatok'!D522-SUM($F$4:$F$75)</f>
        <v>125</v>
      </c>
      <c r="G76" s="6">
        <f t="shared" si="92"/>
        <v>4.17</v>
      </c>
      <c r="H76" s="6">
        <v>3.33</v>
      </c>
      <c r="I76" s="6">
        <v>401</v>
      </c>
      <c r="J76" s="75">
        <v>49.54</v>
      </c>
      <c r="K76" s="20">
        <f t="shared" si="93"/>
        <v>6192.5</v>
      </c>
      <c r="L76" s="10">
        <f t="shared" si="94"/>
        <v>0.8503401360544217</v>
      </c>
      <c r="M76" s="18">
        <f>'Részletes termelési adatok'!I522-SUM($M$4:$M$75)</f>
        <v>48.399999999999636</v>
      </c>
      <c r="N76" s="18">
        <f>'Részletes termelési adatok'!J522-SUM($N$4:$N$75)</f>
        <v>102.80000000000018</v>
      </c>
      <c r="O76" s="18">
        <f aca="true" t="shared" si="96" ref="O76:O81">M76-N76</f>
        <v>-54.400000000000546</v>
      </c>
      <c r="P76" s="10">
        <f aca="true" t="shared" si="97" ref="P76:P81">N76/M76</f>
        <v>2.12396694214878</v>
      </c>
      <c r="Q76" s="20">
        <f t="shared" si="95"/>
        <v>-2499.976000000027</v>
      </c>
      <c r="R76" s="35">
        <f t="shared" si="91"/>
        <v>88.375</v>
      </c>
    </row>
    <row r="77" spans="1:18" s="33" customFormat="1" ht="15">
      <c r="A77" s="6">
        <v>31</v>
      </c>
      <c r="B77" s="24">
        <v>1</v>
      </c>
      <c r="C77" s="44" t="s">
        <v>659</v>
      </c>
      <c r="D77" s="24">
        <f>('Részletes termelési adatok'!C525)-(SUM($D$4:$D$76))</f>
        <v>459</v>
      </c>
      <c r="E77" s="6">
        <f aca="true" t="shared" si="98" ref="E77:E82">ROUNDUP(D77/A77,1)</f>
        <v>14.9</v>
      </c>
      <c r="F77" s="24">
        <f>'Részletes termelési adatok'!D525-SUM($F$4:$F$76)</f>
        <v>141</v>
      </c>
      <c r="G77" s="6">
        <f t="shared" si="92"/>
        <v>4.55</v>
      </c>
      <c r="H77" s="6">
        <v>5.61</v>
      </c>
      <c r="I77" s="6">
        <v>155</v>
      </c>
      <c r="J77" s="75">
        <v>49.54</v>
      </c>
      <c r="K77" s="20">
        <f t="shared" si="93"/>
        <v>6985.200000000001</v>
      </c>
      <c r="L77" s="10">
        <f t="shared" si="94"/>
        <v>0.9591836734693877</v>
      </c>
      <c r="M77" s="18">
        <f>'Részletes termelési adatok'!I525-SUM($M$4:$M$76)</f>
        <v>47</v>
      </c>
      <c r="N77" s="18">
        <f>'Részletes termelési adatok'!J525-SUM($N$4:$N$76)</f>
        <v>104.5</v>
      </c>
      <c r="O77" s="76">
        <f t="shared" si="96"/>
        <v>-57.5</v>
      </c>
      <c r="P77" s="54">
        <f t="shared" si="97"/>
        <v>2.223404255319149</v>
      </c>
      <c r="Q77" s="53">
        <f t="shared" si="95"/>
        <v>-2653.5499999999997</v>
      </c>
      <c r="R77" s="35">
        <f aca="true" t="shared" si="99" ref="R77:R82">0.707*F77</f>
        <v>99.687</v>
      </c>
    </row>
    <row r="78" spans="1:18" s="33" customFormat="1" ht="15">
      <c r="A78" s="6">
        <v>30</v>
      </c>
      <c r="B78" s="24">
        <v>1</v>
      </c>
      <c r="C78" s="44" t="s">
        <v>664</v>
      </c>
      <c r="D78" s="24">
        <f>('Részletes termelési adatok'!C528)-(SUM($D$4:$D$77))</f>
        <v>460</v>
      </c>
      <c r="E78" s="6">
        <f t="shared" si="98"/>
        <v>15.4</v>
      </c>
      <c r="F78" s="24">
        <f>'Részletes termelési adatok'!D528-SUM($F$4:$F$77)</f>
        <v>147</v>
      </c>
      <c r="G78" s="6">
        <f t="shared" si="92"/>
        <v>4.9</v>
      </c>
      <c r="H78" s="6">
        <v>4.9</v>
      </c>
      <c r="I78" s="6">
        <v>814</v>
      </c>
      <c r="J78" s="75">
        <v>49.54</v>
      </c>
      <c r="K78" s="20">
        <f t="shared" si="93"/>
        <v>7282.400000000001</v>
      </c>
      <c r="L78" s="10">
        <f t="shared" si="94"/>
        <v>1</v>
      </c>
      <c r="M78" s="18">
        <f>'Részletes termelési adatok'!I528-SUM($M$4:$M$77)</f>
        <v>50.30000000000018</v>
      </c>
      <c r="N78" s="18">
        <f>'Részletes termelési adatok'!J528-SUM($N$4:$N$77)</f>
        <v>101.39999999999964</v>
      </c>
      <c r="O78" s="18">
        <f t="shared" si="96"/>
        <v>-51.099999999999454</v>
      </c>
      <c r="P78" s="10">
        <f t="shared" si="97"/>
        <v>2.015904572564598</v>
      </c>
      <c r="Q78" s="20">
        <f t="shared" si="95"/>
        <v>-2336.493999999973</v>
      </c>
      <c r="R78" s="35">
        <f t="shared" si="99"/>
        <v>103.92899999999999</v>
      </c>
    </row>
    <row r="79" spans="1:18" s="33" customFormat="1" ht="15">
      <c r="A79" s="6">
        <v>31</v>
      </c>
      <c r="B79" s="24">
        <v>1</v>
      </c>
      <c r="C79" s="44" t="s">
        <v>668</v>
      </c>
      <c r="D79" s="24">
        <f>('Részletes termelési adatok'!C534)-(SUM($D$4:$D$78))</f>
        <v>456</v>
      </c>
      <c r="E79" s="6">
        <f t="shared" si="98"/>
        <v>14.799999999999999</v>
      </c>
      <c r="F79" s="24">
        <f>'Részletes termelési adatok'!D534-SUM($F$4:$F$78)</f>
        <v>146</v>
      </c>
      <c r="G79" s="6">
        <f aca="true" t="shared" si="100" ref="G79:G84">ROUNDUP(F79/A79,2)</f>
        <v>4.71</v>
      </c>
      <c r="H79" s="6">
        <v>5.57</v>
      </c>
      <c r="I79" s="6">
        <v>522</v>
      </c>
      <c r="J79" s="75">
        <v>49.54</v>
      </c>
      <c r="K79" s="20">
        <f aca="true" t="shared" si="101" ref="K79:K84">ROUNDUP(F79*J79,1)</f>
        <v>7232.900000000001</v>
      </c>
      <c r="L79" s="10">
        <f aca="true" t="shared" si="102" ref="L79:L84">F79/(147*B79)</f>
        <v>0.9931972789115646</v>
      </c>
      <c r="M79" s="18">
        <f>'Részletes termelési adatok'!I534-SUM($M$4:$M$78)</f>
        <v>67.39999999999964</v>
      </c>
      <c r="N79" s="18">
        <f>'Részletes termelési adatok'!J534-SUM($N$4:$N$78)</f>
        <v>96.69999999999982</v>
      </c>
      <c r="O79" s="18">
        <f t="shared" si="96"/>
        <v>-29.300000000000182</v>
      </c>
      <c r="P79" s="10">
        <f t="shared" si="97"/>
        <v>1.4347181008902128</v>
      </c>
      <c r="Q79" s="20">
        <f aca="true" t="shared" si="103" ref="Q79:Q84">J79*O79+B79*195</f>
        <v>-1256.522000000009</v>
      </c>
      <c r="R79" s="35">
        <f t="shared" si="99"/>
        <v>103.222</v>
      </c>
    </row>
    <row r="80" spans="1:18" s="33" customFormat="1" ht="15">
      <c r="A80" s="6">
        <v>31</v>
      </c>
      <c r="B80" s="24">
        <v>1</v>
      </c>
      <c r="C80" s="44" t="s">
        <v>675</v>
      </c>
      <c r="D80" s="24">
        <f>('Részletes termelési adatok'!C537)-(SUM($D$4:$D$79))</f>
        <v>427</v>
      </c>
      <c r="E80" s="6">
        <f t="shared" si="98"/>
        <v>13.799999999999999</v>
      </c>
      <c r="F80" s="24">
        <f>'Részletes termelési adatok'!D537-SUM($F$4:$F$79)</f>
        <v>145</v>
      </c>
      <c r="G80" s="6">
        <f t="shared" si="100"/>
        <v>4.68</v>
      </c>
      <c r="H80" s="6">
        <v>5.6</v>
      </c>
      <c r="I80" s="6">
        <v>665</v>
      </c>
      <c r="J80" s="75">
        <v>49.54</v>
      </c>
      <c r="K80" s="20">
        <f t="shared" si="101"/>
        <v>7183.3</v>
      </c>
      <c r="L80" s="10">
        <f t="shared" si="102"/>
        <v>0.9863945578231292</v>
      </c>
      <c r="M80" s="18">
        <f>'Részletes termelési adatok'!I537-SUM($M$4:$M$79)</f>
        <v>55.600000000000364</v>
      </c>
      <c r="N80" s="18">
        <f>'Részletes termelési adatok'!J537-SUM($N$4:$N$79)</f>
        <v>102.20000000000073</v>
      </c>
      <c r="O80" s="18">
        <f t="shared" si="96"/>
        <v>-46.600000000000364</v>
      </c>
      <c r="P80" s="10">
        <f t="shared" si="97"/>
        <v>1.8381294964028787</v>
      </c>
      <c r="Q80" s="20">
        <f t="shared" si="103"/>
        <v>-2113.564000000018</v>
      </c>
      <c r="R80" s="35">
        <f t="shared" si="99"/>
        <v>102.515</v>
      </c>
    </row>
    <row r="81" spans="1:18" s="33" customFormat="1" ht="15">
      <c r="A81" s="6">
        <v>30</v>
      </c>
      <c r="B81" s="24">
        <v>1</v>
      </c>
      <c r="C81" s="44" t="s">
        <v>678</v>
      </c>
      <c r="D81" s="24">
        <f>('Részletes termelési adatok'!C542)-(SUM($D$4:$D$80))</f>
        <v>364</v>
      </c>
      <c r="E81" s="6">
        <f t="shared" si="98"/>
        <v>12.2</v>
      </c>
      <c r="F81" s="24">
        <f>'Részletes termelési adatok'!D542-SUM($F$4:$F$80)</f>
        <v>121</v>
      </c>
      <c r="G81" s="6">
        <f t="shared" si="100"/>
        <v>4.04</v>
      </c>
      <c r="H81" s="6">
        <v>4.61</v>
      </c>
      <c r="I81" s="6">
        <v>119</v>
      </c>
      <c r="J81" s="75">
        <v>49.54</v>
      </c>
      <c r="K81" s="20">
        <f t="shared" si="101"/>
        <v>5994.400000000001</v>
      </c>
      <c r="L81" s="10">
        <f t="shared" si="102"/>
        <v>0.8231292517006803</v>
      </c>
      <c r="M81" s="18">
        <f>'Részletes termelési adatok'!I542-SUM($M$4:$M$80)</f>
        <v>55.399999999999636</v>
      </c>
      <c r="N81" s="18">
        <f>'Részletes termelési adatok'!J542-SUM($N$4:$N$80)</f>
        <v>81.89999999999964</v>
      </c>
      <c r="O81" s="18">
        <f t="shared" si="96"/>
        <v>-26.5</v>
      </c>
      <c r="P81" s="10">
        <f t="shared" si="97"/>
        <v>1.4783393501805087</v>
      </c>
      <c r="Q81" s="20">
        <f t="shared" si="103"/>
        <v>-1117.81</v>
      </c>
      <c r="R81" s="35">
        <f t="shared" si="99"/>
        <v>85.547</v>
      </c>
    </row>
    <row r="82" spans="1:18" ht="15">
      <c r="A82" s="6">
        <v>31</v>
      </c>
      <c r="B82" s="24">
        <v>1</v>
      </c>
      <c r="C82" s="44" t="s">
        <v>684</v>
      </c>
      <c r="D82" s="24">
        <f>('Részletes termelési adatok'!C545)-(SUM($D$4:$D$81))</f>
        <v>299</v>
      </c>
      <c r="E82" s="6">
        <f t="shared" si="98"/>
        <v>9.7</v>
      </c>
      <c r="F82" s="24">
        <f>'Részletes termelési adatok'!D545-SUM($F$4:$F$81)</f>
        <v>65</v>
      </c>
      <c r="G82" s="6">
        <f t="shared" si="100"/>
        <v>2.0999999999999996</v>
      </c>
      <c r="H82" s="6">
        <v>1.57</v>
      </c>
      <c r="I82" s="6">
        <v>565</v>
      </c>
      <c r="J82" s="75">
        <v>49.54</v>
      </c>
      <c r="K82" s="20">
        <f t="shared" si="101"/>
        <v>3220.1</v>
      </c>
      <c r="L82" s="10">
        <f t="shared" si="102"/>
        <v>0.4421768707482993</v>
      </c>
      <c r="M82" s="18">
        <f>'Részletes termelési adatok'!I545-SUM($M$4:$M$81)</f>
        <v>66.69999999999982</v>
      </c>
      <c r="N82" s="18">
        <f>'Részletes termelési adatok'!J545-SUM($N$4:$N$81)</f>
        <v>41.100000000000364</v>
      </c>
      <c r="O82" s="18">
        <f aca="true" t="shared" si="104" ref="O82:O87">M82-N82</f>
        <v>25.599999999999454</v>
      </c>
      <c r="P82" s="10">
        <f aca="true" t="shared" si="105" ref="P82:P87">N82/M82</f>
        <v>0.6161919040479832</v>
      </c>
      <c r="Q82" s="20">
        <f t="shared" si="103"/>
        <v>1463.2239999999729</v>
      </c>
      <c r="R82" s="35">
        <f t="shared" si="99"/>
        <v>45.955</v>
      </c>
    </row>
    <row r="83" spans="1:18" ht="15">
      <c r="A83" s="6">
        <v>30</v>
      </c>
      <c r="B83" s="24">
        <v>1</v>
      </c>
      <c r="C83" s="44" t="s">
        <v>689</v>
      </c>
      <c r="D83" s="24">
        <f>('Részletes termelési adatok'!C548)-(SUM($D$4:$D$82))</f>
        <v>251</v>
      </c>
      <c r="E83" s="6">
        <f aca="true" t="shared" si="106" ref="E83:E88">ROUNDUP(D83/A83,1)</f>
        <v>8.4</v>
      </c>
      <c r="F83" s="24">
        <f>'Részletes termelési adatok'!D548-SUM($F$4:$F$82)</f>
        <v>47</v>
      </c>
      <c r="G83" s="6">
        <f t="shared" si="100"/>
        <v>1.57</v>
      </c>
      <c r="H83" s="6">
        <v>1.75</v>
      </c>
      <c r="I83" s="6">
        <v>692</v>
      </c>
      <c r="J83" s="75">
        <v>49.54</v>
      </c>
      <c r="K83" s="20">
        <f t="shared" si="101"/>
        <v>2328.4</v>
      </c>
      <c r="L83" s="10">
        <f t="shared" si="102"/>
        <v>0.3197278911564626</v>
      </c>
      <c r="M83" s="18">
        <f>'Részletes termelési adatok'!I548-SUM($M$4:$M$82)</f>
        <v>68.20000000000073</v>
      </c>
      <c r="N83" s="18">
        <f>'Részletes termelési adatok'!J548-SUM($N$4:$N$82)</f>
        <v>29.599999999999454</v>
      </c>
      <c r="O83" s="18">
        <f t="shared" si="104"/>
        <v>38.60000000000127</v>
      </c>
      <c r="P83" s="10">
        <f t="shared" si="105"/>
        <v>0.43401759530790524</v>
      </c>
      <c r="Q83" s="20">
        <f t="shared" si="103"/>
        <v>2107.2440000000634</v>
      </c>
      <c r="R83" s="35">
        <f aca="true" t="shared" si="107" ref="R83:R88">0.707*F83</f>
        <v>33.229</v>
      </c>
    </row>
    <row r="84" spans="1:18" ht="15">
      <c r="A84" s="6">
        <v>31</v>
      </c>
      <c r="B84" s="24">
        <v>1</v>
      </c>
      <c r="C84" s="44" t="s">
        <v>693</v>
      </c>
      <c r="D84" s="24">
        <f>('Részletes termelési adatok'!C550)-(SUM($D$4:$D$83))</f>
        <v>237</v>
      </c>
      <c r="E84" s="6">
        <f t="shared" si="106"/>
        <v>7.699999999999999</v>
      </c>
      <c r="F84" s="24">
        <f>'Részletes termelési adatok'!D550-SUM($F$4:$F$83)</f>
        <v>43</v>
      </c>
      <c r="G84" s="6">
        <f t="shared" si="100"/>
        <v>1.39</v>
      </c>
      <c r="H84" s="6">
        <v>1.25</v>
      </c>
      <c r="I84" s="6">
        <v>615</v>
      </c>
      <c r="J84" s="75">
        <v>49.54</v>
      </c>
      <c r="K84" s="20">
        <f t="shared" si="101"/>
        <v>2130.2999999999997</v>
      </c>
      <c r="L84" s="10">
        <f t="shared" si="102"/>
        <v>0.2925170068027211</v>
      </c>
      <c r="M84" s="18">
        <f>'Részletes termelési adatok'!I550-SUM($M$4:$M$83)</f>
        <v>90.69999999999982</v>
      </c>
      <c r="N84" s="18">
        <f>'Részletes termelési adatok'!J550-SUM($N$4:$N$83)</f>
        <v>25.900000000000546</v>
      </c>
      <c r="O84" s="18">
        <f t="shared" si="104"/>
        <v>64.79999999999927</v>
      </c>
      <c r="P84" s="10">
        <f t="shared" si="105"/>
        <v>0.2855567805953759</v>
      </c>
      <c r="Q84" s="20">
        <f t="shared" si="103"/>
        <v>3405.191999999964</v>
      </c>
      <c r="R84" s="35">
        <f t="shared" si="107"/>
        <v>30.401</v>
      </c>
    </row>
    <row r="85" spans="1:18" ht="15">
      <c r="A85" s="6">
        <v>31</v>
      </c>
      <c r="B85" s="24">
        <v>1</v>
      </c>
      <c r="C85" s="44" t="s">
        <v>698</v>
      </c>
      <c r="D85" s="24">
        <f>('Részletes termelési adatok'!C556)-(SUM($D$4:$D$84))</f>
        <v>208</v>
      </c>
      <c r="E85" s="6">
        <f t="shared" si="106"/>
        <v>6.8</v>
      </c>
      <c r="F85" s="24">
        <f>'Részletes termelési adatok'!D556-SUM($F$4:$F$84)</f>
        <v>59</v>
      </c>
      <c r="G85" s="6">
        <f aca="true" t="shared" si="108" ref="G85:G90">ROUNDUP(F85/A85,2)</f>
        <v>1.91</v>
      </c>
      <c r="H85" s="6">
        <v>2.09</v>
      </c>
      <c r="I85" s="6">
        <v>745</v>
      </c>
      <c r="J85" s="75">
        <v>49.54</v>
      </c>
      <c r="K85" s="20">
        <f aca="true" t="shared" si="109" ref="K85:K90">ROUNDUP(F85*J85,1)</f>
        <v>2922.9</v>
      </c>
      <c r="L85" s="10">
        <f aca="true" t="shared" si="110" ref="L85:L90">F85/(147*B85)</f>
        <v>0.4013605442176871</v>
      </c>
      <c r="M85" s="18">
        <f>'Részletes termelési adatok'!I556-SUM($M$4:$M$84)</f>
        <v>82.5</v>
      </c>
      <c r="N85" s="18">
        <f>'Részletes termelési adatok'!J556-SUM($N$4:$N$84)</f>
        <v>36</v>
      </c>
      <c r="O85" s="18">
        <f t="shared" si="104"/>
        <v>46.5</v>
      </c>
      <c r="P85" s="10">
        <f t="shared" si="105"/>
        <v>0.43636363636363634</v>
      </c>
      <c r="Q85" s="20">
        <f aca="true" t="shared" si="111" ref="Q85:Q90">J85*O85+B85*195</f>
        <v>2498.61</v>
      </c>
      <c r="R85" s="35">
        <f t="shared" si="107"/>
        <v>41.713</v>
      </c>
    </row>
    <row r="86" spans="1:18" ht="15">
      <c r="A86" s="6">
        <v>28</v>
      </c>
      <c r="B86" s="24">
        <v>1</v>
      </c>
      <c r="C86" s="44" t="s">
        <v>706</v>
      </c>
      <c r="D86" s="24">
        <f>('Részletes termelési adatok'!C560)-(SUM($D$4:$D$85))</f>
        <v>282</v>
      </c>
      <c r="E86" s="6">
        <f t="shared" si="106"/>
        <v>10.1</v>
      </c>
      <c r="F86" s="24">
        <f>'Részletes termelési adatok'!D560-SUM($F$4:$F$85)</f>
        <v>41</v>
      </c>
      <c r="G86" s="6">
        <f t="shared" si="108"/>
        <v>1.47</v>
      </c>
      <c r="H86" s="6">
        <v>0.41</v>
      </c>
      <c r="I86" s="6">
        <v>710</v>
      </c>
      <c r="J86" s="75">
        <v>49.54</v>
      </c>
      <c r="K86" s="20">
        <f t="shared" si="109"/>
        <v>2031.1999999999998</v>
      </c>
      <c r="L86" s="10">
        <f t="shared" si="110"/>
        <v>0.2789115646258503</v>
      </c>
      <c r="M86" s="18">
        <f>'Részletes termelési adatok'!I560-SUM($M$4:$M$85)</f>
        <v>77.09999999999945</v>
      </c>
      <c r="N86" s="18">
        <f>'Részletes termelési adatok'!J560-SUM($N$4:$N$85)</f>
        <v>23.599999999999454</v>
      </c>
      <c r="O86" s="18">
        <f t="shared" si="104"/>
        <v>53.5</v>
      </c>
      <c r="P86" s="10">
        <f t="shared" si="105"/>
        <v>0.3060959792477253</v>
      </c>
      <c r="Q86" s="20">
        <f t="shared" si="111"/>
        <v>2845.39</v>
      </c>
      <c r="R86" s="35">
        <f t="shared" si="107"/>
        <v>28.987</v>
      </c>
    </row>
    <row r="87" spans="1:18" ht="15">
      <c r="A87" s="6">
        <v>31</v>
      </c>
      <c r="B87" s="24">
        <v>1</v>
      </c>
      <c r="C87" s="44" t="s">
        <v>712</v>
      </c>
      <c r="D87" s="24">
        <f>('Részletes termelési adatok'!C565)-(SUM($D$4:$D$86))</f>
        <v>376</v>
      </c>
      <c r="E87" s="6">
        <f t="shared" si="106"/>
        <v>12.2</v>
      </c>
      <c r="F87" s="24">
        <f>'Részletes termelési adatok'!D565-SUM($F$4:$F$86)</f>
        <v>120</v>
      </c>
      <c r="G87" s="6">
        <f t="shared" si="108"/>
        <v>3.88</v>
      </c>
      <c r="H87" s="6">
        <v>4.35</v>
      </c>
      <c r="I87" s="6">
        <v>747</v>
      </c>
      <c r="J87" s="75">
        <v>49.54</v>
      </c>
      <c r="K87" s="20">
        <f t="shared" si="109"/>
        <v>5944.8</v>
      </c>
      <c r="L87" s="10">
        <f t="shared" si="110"/>
        <v>0.8163265306122449</v>
      </c>
      <c r="M87" s="18">
        <f>'Részletes termelési adatok'!I565-SUM($M$4:$M$86)</f>
        <v>85.40000000000055</v>
      </c>
      <c r="N87" s="18">
        <f>'Részletes termelési adatok'!J565-SUM($N$4:$N$86)</f>
        <v>86.69999999999982</v>
      </c>
      <c r="O87" s="18">
        <f t="shared" si="104"/>
        <v>-1.2999999999992724</v>
      </c>
      <c r="P87" s="10">
        <f t="shared" si="105"/>
        <v>1.0152224824355887</v>
      </c>
      <c r="Q87" s="20">
        <f t="shared" si="111"/>
        <v>130.59800000003605</v>
      </c>
      <c r="R87" s="35">
        <f t="shared" si="107"/>
        <v>84.83999999999999</v>
      </c>
    </row>
    <row r="88" spans="1:18" ht="15">
      <c r="A88" s="6">
        <v>30</v>
      </c>
      <c r="B88" s="24">
        <v>1</v>
      </c>
      <c r="C88" s="44" t="s">
        <v>718</v>
      </c>
      <c r="D88" s="24">
        <f>('Részletes termelési adatok'!C568)-(SUM($D$4:$D$87))</f>
        <v>358</v>
      </c>
      <c r="E88" s="6">
        <f t="shared" si="106"/>
        <v>12</v>
      </c>
      <c r="F88" s="24">
        <f>'Részletes termelési adatok'!D568-SUM($F$4:$F$87)</f>
        <v>117</v>
      </c>
      <c r="G88" s="6">
        <f t="shared" si="108"/>
        <v>3.9</v>
      </c>
      <c r="H88" s="6">
        <v>0.92</v>
      </c>
      <c r="I88" s="6">
        <v>456</v>
      </c>
      <c r="J88" s="75">
        <v>49.54</v>
      </c>
      <c r="K88" s="20">
        <f t="shared" si="109"/>
        <v>5796.200000000001</v>
      </c>
      <c r="L88" s="10">
        <f t="shared" si="110"/>
        <v>0.7959183673469388</v>
      </c>
      <c r="M88" s="18">
        <f>'Részletes termelési adatok'!I568-SUM($M$4:$M$87)</f>
        <v>63</v>
      </c>
      <c r="N88" s="18">
        <f>'Részletes termelési adatok'!J568-SUM($N$4:$N$87)</f>
        <v>66.5</v>
      </c>
      <c r="O88" s="18">
        <f aca="true" t="shared" si="112" ref="O88:O93">M88-N88</f>
        <v>-3.5</v>
      </c>
      <c r="P88" s="10">
        <f aca="true" t="shared" si="113" ref="P88:P93">N88/M88</f>
        <v>1.0555555555555556</v>
      </c>
      <c r="Q88" s="20">
        <f t="shared" si="111"/>
        <v>21.610000000000014</v>
      </c>
      <c r="R88" s="35">
        <f t="shared" si="107"/>
        <v>82.719</v>
      </c>
    </row>
    <row r="89" spans="1:18" ht="15">
      <c r="A89" s="6">
        <v>31</v>
      </c>
      <c r="B89" s="24">
        <v>1</v>
      </c>
      <c r="C89" s="44" t="s">
        <v>720</v>
      </c>
      <c r="D89" s="24">
        <f>('Részletes termelési adatok'!C572)-(SUM($D$4:$D$88))</f>
        <v>455</v>
      </c>
      <c r="E89" s="6">
        <f aca="true" t="shared" si="114" ref="E89:E94">ROUNDUP(D89/A89,1)</f>
        <v>14.7</v>
      </c>
      <c r="F89" s="24">
        <f>'Részletes termelési adatok'!D572-SUM($F$4:$F$88)</f>
        <v>147</v>
      </c>
      <c r="G89" s="6">
        <f t="shared" si="108"/>
        <v>4.75</v>
      </c>
      <c r="H89" s="6">
        <v>4.7</v>
      </c>
      <c r="I89" s="6">
        <v>949</v>
      </c>
      <c r="J89" s="75">
        <v>49.54</v>
      </c>
      <c r="K89" s="20">
        <f t="shared" si="109"/>
        <v>7282.400000000001</v>
      </c>
      <c r="L89" s="10">
        <f t="shared" si="110"/>
        <v>1</v>
      </c>
      <c r="M89" s="18">
        <f>'Részletes termelési adatok'!I572-SUM($M$4:$M$88)</f>
        <v>55.899999999999636</v>
      </c>
      <c r="N89" s="18">
        <f>'Részletes termelési adatok'!J572-SUM($N$4:$N$88)</f>
        <v>100.5</v>
      </c>
      <c r="O89" s="18">
        <f t="shared" si="112"/>
        <v>-44.600000000000364</v>
      </c>
      <c r="P89" s="10">
        <f t="shared" si="113"/>
        <v>1.7978533094812281</v>
      </c>
      <c r="Q89" s="20">
        <f t="shared" si="111"/>
        <v>-2014.484000000018</v>
      </c>
      <c r="R89" s="35">
        <f aca="true" t="shared" si="115" ref="R89:R94">0.707*F89</f>
        <v>103.92899999999999</v>
      </c>
    </row>
    <row r="90" spans="1:18" ht="15">
      <c r="A90" s="6">
        <v>30</v>
      </c>
      <c r="B90" s="24">
        <v>1</v>
      </c>
      <c r="C90" s="44" t="s">
        <v>725</v>
      </c>
      <c r="D90" s="24">
        <f>('Részletes termelési adatok'!C575)-(SUM($D$4:$D$89))</f>
        <v>455</v>
      </c>
      <c r="E90" s="6">
        <f t="shared" si="114"/>
        <v>15.2</v>
      </c>
      <c r="F90" s="24">
        <f>'Részletes termelési adatok'!D575-SUM($F$4:$F$89)</f>
        <v>158</v>
      </c>
      <c r="G90" s="6">
        <f t="shared" si="108"/>
        <v>5.27</v>
      </c>
      <c r="H90" s="6">
        <v>3.15</v>
      </c>
      <c r="I90" s="6">
        <v>846</v>
      </c>
      <c r="J90" s="75">
        <v>49.54</v>
      </c>
      <c r="K90" s="20">
        <f t="shared" si="109"/>
        <v>7827.400000000001</v>
      </c>
      <c r="L90" s="10">
        <f t="shared" si="110"/>
        <v>1.0748299319727892</v>
      </c>
      <c r="M90" s="18">
        <f>'Részletes termelési adatok'!I575-SUM($M$4:$M$89)</f>
        <v>56.400000000000546</v>
      </c>
      <c r="N90" s="18">
        <f>'Részletes termelési adatok'!J575-SUM($N$4:$N$89)</f>
        <v>105</v>
      </c>
      <c r="O90" s="18">
        <f t="shared" si="112"/>
        <v>-48.599999999999454</v>
      </c>
      <c r="P90" s="10">
        <f t="shared" si="113"/>
        <v>1.8617021276595564</v>
      </c>
      <c r="Q90" s="20">
        <f t="shared" si="111"/>
        <v>-2212.643999999973</v>
      </c>
      <c r="R90" s="35">
        <f t="shared" si="115"/>
        <v>111.70599999999999</v>
      </c>
    </row>
    <row r="91" spans="1:18" ht="15">
      <c r="A91" s="6">
        <v>31</v>
      </c>
      <c r="B91" s="24">
        <v>1</v>
      </c>
      <c r="C91" s="44" t="s">
        <v>733</v>
      </c>
      <c r="D91" s="24">
        <f>('Részletes termelési adatok'!C582)-(SUM($D$4:$D$90))</f>
        <v>453</v>
      </c>
      <c r="E91" s="6">
        <f t="shared" si="114"/>
        <v>14.7</v>
      </c>
      <c r="F91" s="24">
        <f>'Részletes termelési adatok'!D582-SUM($F$4:$F$90)</f>
        <v>158</v>
      </c>
      <c r="G91" s="6">
        <f aca="true" t="shared" si="116" ref="G91:G96">ROUNDUP(F91/A91,2)</f>
        <v>5.1</v>
      </c>
      <c r="H91" s="6">
        <v>5.81</v>
      </c>
      <c r="I91" s="6">
        <v>178</v>
      </c>
      <c r="J91" s="75">
        <v>49.54</v>
      </c>
      <c r="K91" s="20">
        <f aca="true" t="shared" si="117" ref="K91:K96">ROUNDUP(F91*J91,1)</f>
        <v>7827.400000000001</v>
      </c>
      <c r="L91" s="10">
        <f aca="true" t="shared" si="118" ref="L91:L96">F91/(147*B91)</f>
        <v>1.0748299319727892</v>
      </c>
      <c r="M91" s="18">
        <f>'Részletes termelési adatok'!I582-SUM($M$4:$M$90)</f>
        <v>73.59999999999945</v>
      </c>
      <c r="N91" s="18">
        <f>'Részletes termelési adatok'!J582-SUM($N$4:$N$90)</f>
        <v>101</v>
      </c>
      <c r="O91" s="18">
        <f t="shared" si="112"/>
        <v>-27.400000000000546</v>
      </c>
      <c r="P91" s="10">
        <f t="shared" si="113"/>
        <v>1.3722826086956623</v>
      </c>
      <c r="Q91" s="20">
        <f aca="true" t="shared" si="119" ref="Q91:Q96">J91*O91+B91*195</f>
        <v>-1162.396000000027</v>
      </c>
      <c r="R91" s="35">
        <f t="shared" si="115"/>
        <v>111.70599999999999</v>
      </c>
    </row>
    <row r="92" spans="1:18" ht="15">
      <c r="A92" s="6">
        <v>31</v>
      </c>
      <c r="B92" s="24">
        <v>1</v>
      </c>
      <c r="C92" s="44" t="s">
        <v>736</v>
      </c>
      <c r="D92" s="24">
        <f>('Részletes termelési adatok'!C587)-(SUM($D$4:$D$91))</f>
        <v>425</v>
      </c>
      <c r="E92" s="6">
        <f t="shared" si="114"/>
        <v>13.799999999999999</v>
      </c>
      <c r="F92" s="24">
        <f>'Részletes termelési adatok'!D587-SUM($F$4:$F$91)</f>
        <v>150</v>
      </c>
      <c r="G92" s="6">
        <f t="shared" si="116"/>
        <v>4.84</v>
      </c>
      <c r="H92" s="6">
        <v>3.78</v>
      </c>
      <c r="I92" s="6">
        <v>651</v>
      </c>
      <c r="J92" s="75">
        <v>49.54</v>
      </c>
      <c r="K92" s="20">
        <f t="shared" si="117"/>
        <v>7431</v>
      </c>
      <c r="L92" s="10">
        <f t="shared" si="118"/>
        <v>1.0204081632653061</v>
      </c>
      <c r="M92" s="18">
        <f>'Részletes termelési adatok'!I587-SUM($M$4:$M$91)</f>
        <v>72.00000000000091</v>
      </c>
      <c r="N92" s="18">
        <f>'Részletes termelési adatok'!J587-SUM($N$4:$N$91)</f>
        <v>94.30000000000018</v>
      </c>
      <c r="O92" s="18">
        <f t="shared" si="112"/>
        <v>-22.299999999999272</v>
      </c>
      <c r="P92" s="10">
        <f t="shared" si="113"/>
        <v>1.3097222222222082</v>
      </c>
      <c r="Q92" s="20">
        <f t="shared" si="119"/>
        <v>-909.741999999964</v>
      </c>
      <c r="R92" s="35">
        <f t="shared" si="115"/>
        <v>106.05</v>
      </c>
    </row>
    <row r="93" spans="1:18" ht="15">
      <c r="A93" s="6">
        <v>30</v>
      </c>
      <c r="B93" s="24">
        <v>1</v>
      </c>
      <c r="C93" s="44" t="s">
        <v>744</v>
      </c>
      <c r="D93" s="24">
        <f>('Részletes termelési adatok'!C591)-(SUM($D$4:$D$92))</f>
        <v>355</v>
      </c>
      <c r="E93" s="6">
        <f t="shared" si="114"/>
        <v>11.9</v>
      </c>
      <c r="F93" s="24">
        <f>'Részletes termelési adatok'!D591-SUM($F$4:$F$92)</f>
        <v>117</v>
      </c>
      <c r="G93" s="6">
        <f t="shared" si="116"/>
        <v>3.9</v>
      </c>
      <c r="H93" s="6">
        <v>5.16</v>
      </c>
      <c r="I93" s="6">
        <v>51</v>
      </c>
      <c r="J93" s="75">
        <v>49.54</v>
      </c>
      <c r="K93" s="20">
        <f t="shared" si="117"/>
        <v>5796.200000000001</v>
      </c>
      <c r="L93" s="10">
        <f t="shared" si="118"/>
        <v>0.7959183673469388</v>
      </c>
      <c r="M93" s="18">
        <f>'Részletes termelési adatok'!I591-SUM($M$4:$M$92)</f>
        <v>54.599999999998545</v>
      </c>
      <c r="N93" s="18">
        <f>'Részletes termelési adatok'!J591-SUM($N$4:$N$92)</f>
        <v>81.5</v>
      </c>
      <c r="O93" s="18">
        <f t="shared" si="112"/>
        <v>-26.900000000001455</v>
      </c>
      <c r="P93" s="10">
        <f t="shared" si="113"/>
        <v>1.4926739926740324</v>
      </c>
      <c r="Q93" s="20">
        <f t="shared" si="119"/>
        <v>-1137.626000000072</v>
      </c>
      <c r="R93" s="35">
        <f t="shared" si="115"/>
        <v>82.719</v>
      </c>
    </row>
    <row r="94" spans="1:18" ht="15">
      <c r="A94" s="6">
        <v>31</v>
      </c>
      <c r="B94" s="24">
        <v>1</v>
      </c>
      <c r="C94" s="44" t="s">
        <v>749</v>
      </c>
      <c r="D94" s="24">
        <f>('Részletes termelési adatok'!C594)-(SUM($D$4:$D$93))</f>
        <v>320</v>
      </c>
      <c r="E94" s="6">
        <f t="shared" si="114"/>
        <v>10.4</v>
      </c>
      <c r="F94" s="24">
        <f>'Részletes termelési adatok'!D594-SUM($F$4:$F$93)</f>
        <v>95</v>
      </c>
      <c r="G94" s="6">
        <f t="shared" si="116"/>
        <v>3.07</v>
      </c>
      <c r="H94" s="6">
        <v>4.14</v>
      </c>
      <c r="I94" s="6">
        <v>422</v>
      </c>
      <c r="J94" s="75">
        <v>49.54</v>
      </c>
      <c r="K94" s="20">
        <f t="shared" si="117"/>
        <v>4706.3</v>
      </c>
      <c r="L94" s="10">
        <f t="shared" si="118"/>
        <v>0.6462585034013606</v>
      </c>
      <c r="M94" s="18">
        <f>'Részletes termelési adatok'!I594-SUM($M$4:$M$93)</f>
        <v>93.90000000000146</v>
      </c>
      <c r="N94" s="18">
        <f>'Részletes termelési adatok'!J594-SUM($N$4:$N$93)</f>
        <v>58.100000000000364</v>
      </c>
      <c r="O94" s="18">
        <f aca="true" t="shared" si="120" ref="O94:O100">M94-N94</f>
        <v>35.80000000000109</v>
      </c>
      <c r="P94" s="10">
        <f aca="true" t="shared" si="121" ref="P94:P100">N94/M94</f>
        <v>0.6187433439829548</v>
      </c>
      <c r="Q94" s="20">
        <f t="shared" si="119"/>
        <v>1968.532000000054</v>
      </c>
      <c r="R94" s="35">
        <f t="shared" si="115"/>
        <v>67.16499999999999</v>
      </c>
    </row>
    <row r="95" spans="1:18" ht="15">
      <c r="A95" s="6">
        <v>30</v>
      </c>
      <c r="B95" s="24">
        <v>1</v>
      </c>
      <c r="C95" s="44" t="s">
        <v>753</v>
      </c>
      <c r="D95" s="24">
        <f>('Részletes termelési adatok'!C596)-(SUM($D$4:$D$94))</f>
        <v>295</v>
      </c>
      <c r="E95" s="6">
        <f aca="true" t="shared" si="122" ref="E95:E100">ROUNDUP(D95/A95,1)</f>
        <v>9.9</v>
      </c>
      <c r="F95" s="24">
        <f>'Részletes termelési adatok'!D596-SUM($F$4:$F$94)</f>
        <v>58</v>
      </c>
      <c r="G95" s="6">
        <f t="shared" si="116"/>
        <v>1.94</v>
      </c>
      <c r="H95" s="6">
        <v>1.36</v>
      </c>
      <c r="I95" s="6">
        <v>420</v>
      </c>
      <c r="J95" s="75">
        <v>49.54</v>
      </c>
      <c r="K95" s="20">
        <f t="shared" si="117"/>
        <v>2873.4</v>
      </c>
      <c r="L95" s="10">
        <f t="shared" si="118"/>
        <v>0.3945578231292517</v>
      </c>
      <c r="M95" s="18">
        <f>'Részletes termelési adatok'!I596-SUM($M$4:$M$94)</f>
        <v>151.39999999999964</v>
      </c>
      <c r="N95" s="18">
        <f>'Részletes termelési adatok'!J596-SUM($N$4:$N$94)</f>
        <v>32.69999999999982</v>
      </c>
      <c r="O95" s="18">
        <f t="shared" si="120"/>
        <v>118.69999999999982</v>
      </c>
      <c r="P95" s="10">
        <f t="shared" si="121"/>
        <v>0.21598414795244317</v>
      </c>
      <c r="Q95" s="20">
        <f t="shared" si="119"/>
        <v>6075.397999999991</v>
      </c>
      <c r="R95" s="35">
        <f aca="true" t="shared" si="123" ref="R95:R100">0.707*F95</f>
        <v>41.006</v>
      </c>
    </row>
    <row r="96" spans="1:18" ht="15">
      <c r="A96" s="6">
        <v>31</v>
      </c>
      <c r="B96" s="24">
        <v>1</v>
      </c>
      <c r="C96" s="44" t="s">
        <v>756</v>
      </c>
      <c r="D96" s="24">
        <f>('Részletes termelési adatok'!C598)-(SUM($D$4:$D$95))</f>
        <v>167</v>
      </c>
      <c r="E96" s="6">
        <f t="shared" si="122"/>
        <v>5.3999999999999995</v>
      </c>
      <c r="F96" s="24">
        <f>'Részletes termelési adatok'!D598-SUM($F$4:$F$95)</f>
        <v>29</v>
      </c>
      <c r="G96" s="6">
        <f t="shared" si="116"/>
        <v>0.9400000000000001</v>
      </c>
      <c r="H96" s="6">
        <v>1.66</v>
      </c>
      <c r="I96" s="6">
        <v>603</v>
      </c>
      <c r="J96" s="75">
        <v>49.54</v>
      </c>
      <c r="K96" s="20">
        <f t="shared" si="117"/>
        <v>1436.6999999999998</v>
      </c>
      <c r="L96" s="10">
        <f t="shared" si="118"/>
        <v>0.19727891156462585</v>
      </c>
      <c r="M96" s="18">
        <f>'Részletes termelési adatok'!I598-SUM($M$4:$M$95)</f>
        <v>94.89999999999964</v>
      </c>
      <c r="N96" s="18">
        <f>'Részletes termelési adatok'!J598-SUM($N$4:$N$95)</f>
        <v>17.199999999999818</v>
      </c>
      <c r="O96" s="18">
        <f t="shared" si="120"/>
        <v>77.69999999999982</v>
      </c>
      <c r="P96" s="10">
        <f t="shared" si="121"/>
        <v>0.18124341412012523</v>
      </c>
      <c r="Q96" s="20">
        <f t="shared" si="119"/>
        <v>4044.2579999999907</v>
      </c>
      <c r="R96" s="35">
        <f t="shared" si="123"/>
        <v>20.503</v>
      </c>
    </row>
    <row r="97" spans="1:18" ht="15">
      <c r="A97" s="6">
        <v>31</v>
      </c>
      <c r="B97" s="24">
        <v>1</v>
      </c>
      <c r="C97" s="44" t="s">
        <v>758</v>
      </c>
      <c r="D97" s="24">
        <f>('Részletes termelési adatok'!C602)-(SUM($D$4:$D$96))</f>
        <v>213</v>
      </c>
      <c r="E97" s="6">
        <f t="shared" si="122"/>
        <v>6.8999999999999995</v>
      </c>
      <c r="F97" s="24">
        <f>'Részletes termelési adatok'!D602-SUM($F$4:$F$96)</f>
        <v>31</v>
      </c>
      <c r="G97" s="6">
        <f aca="true" t="shared" si="124" ref="G97:G102">ROUNDUP(F97/A97,2)</f>
        <v>1</v>
      </c>
      <c r="H97" s="6">
        <v>2.03</v>
      </c>
      <c r="I97" s="6">
        <v>717</v>
      </c>
      <c r="J97" s="75">
        <v>49.54</v>
      </c>
      <c r="K97" s="20">
        <f aca="true" t="shared" si="125" ref="K97:K102">ROUNDUP(F97*J97,1)</f>
        <v>1535.8</v>
      </c>
      <c r="L97" s="10">
        <f aca="true" t="shared" si="126" ref="L97:L102">F97/(147*B97)</f>
        <v>0.2108843537414966</v>
      </c>
      <c r="M97" s="18">
        <f>'Részletes termelési adatok'!I602-SUM($M$4:$M$96)</f>
        <v>106.20000000000073</v>
      </c>
      <c r="N97" s="18">
        <f>'Részletes termelési adatok'!J602-SUM($N$4:$N$96)</f>
        <v>16.900000000000546</v>
      </c>
      <c r="O97" s="18">
        <f t="shared" si="120"/>
        <v>89.30000000000018</v>
      </c>
      <c r="P97" s="10">
        <f t="shared" si="121"/>
        <v>0.15913370998117166</v>
      </c>
      <c r="Q97" s="20">
        <f aca="true" t="shared" si="127" ref="Q97:Q102">J97*O97+B97*195</f>
        <v>4618.922000000009</v>
      </c>
      <c r="R97" s="35">
        <f t="shared" si="123"/>
        <v>21.916999999999998</v>
      </c>
    </row>
    <row r="98" spans="1:18" ht="15">
      <c r="A98" s="6">
        <v>28</v>
      </c>
      <c r="B98" s="24">
        <v>1</v>
      </c>
      <c r="C98" s="44" t="s">
        <v>767</v>
      </c>
      <c r="D98" s="24">
        <f>('Részletes termelési adatok'!C604)-(SUM($D$4:$D$97))</f>
        <v>257</v>
      </c>
      <c r="E98" s="6">
        <f t="shared" si="122"/>
        <v>9.2</v>
      </c>
      <c r="F98" s="24">
        <f>'Részletes termelési adatok'!D604-SUM($F$4:$F$97)</f>
        <v>49</v>
      </c>
      <c r="G98" s="6">
        <f t="shared" si="124"/>
        <v>1.75</v>
      </c>
      <c r="H98" s="6">
        <v>0.37</v>
      </c>
      <c r="I98" s="6">
        <v>35</v>
      </c>
      <c r="J98" s="75">
        <v>49.54</v>
      </c>
      <c r="K98" s="20">
        <f t="shared" si="125"/>
        <v>2427.5</v>
      </c>
      <c r="L98" s="10">
        <f t="shared" si="126"/>
        <v>0.3333333333333333</v>
      </c>
      <c r="M98" s="18">
        <f>'Részletes termelési adatok'!I604-SUM($M$4:$M$97)</f>
        <v>87.79999999999927</v>
      </c>
      <c r="N98" s="18">
        <f>'Részletes termelési adatok'!J604-SUM($N$4:$N$97)</f>
        <v>29.699999999999818</v>
      </c>
      <c r="O98" s="18">
        <f t="shared" si="120"/>
        <v>58.099999999999454</v>
      </c>
      <c r="P98" s="10">
        <f t="shared" si="121"/>
        <v>0.33826879271070687</v>
      </c>
      <c r="Q98" s="20">
        <f t="shared" si="127"/>
        <v>3073.273999999973</v>
      </c>
      <c r="R98" s="35">
        <f t="shared" si="123"/>
        <v>34.643</v>
      </c>
    </row>
    <row r="99" spans="1:18" ht="15">
      <c r="A99" s="6">
        <v>31</v>
      </c>
      <c r="B99" s="24">
        <v>1</v>
      </c>
      <c r="C99" s="44" t="s">
        <v>770</v>
      </c>
      <c r="D99" s="24">
        <f>('Részletes termelési adatok'!C608)-(SUM($D$4:$D$98))</f>
        <v>316</v>
      </c>
      <c r="E99" s="6">
        <f t="shared" si="122"/>
        <v>10.2</v>
      </c>
      <c r="F99" s="24">
        <f>'Részletes termelési adatok'!D608-SUM($F$4:$F$98)</f>
        <v>77</v>
      </c>
      <c r="G99" s="6">
        <f t="shared" si="124"/>
        <v>2.4899999999999998</v>
      </c>
      <c r="H99" s="6">
        <v>4.02</v>
      </c>
      <c r="I99" s="6">
        <v>752</v>
      </c>
      <c r="J99" s="75">
        <v>49.54</v>
      </c>
      <c r="K99" s="20">
        <f t="shared" si="125"/>
        <v>3814.6</v>
      </c>
      <c r="L99" s="10">
        <f t="shared" si="126"/>
        <v>0.5238095238095238</v>
      </c>
      <c r="M99" s="18">
        <f>'Részletes termelési adatok'!I608-SUM($M$4:$M$98)</f>
        <v>97.20000000000073</v>
      </c>
      <c r="N99" s="18">
        <f>'Részletes termelési adatok'!J608-SUM($N$4:$N$98)</f>
        <v>21.800000000000182</v>
      </c>
      <c r="O99" s="18">
        <f t="shared" si="120"/>
        <v>75.40000000000055</v>
      </c>
      <c r="P99" s="10">
        <f t="shared" si="121"/>
        <v>0.2242798353909467</v>
      </c>
      <c r="Q99" s="20">
        <f t="shared" si="127"/>
        <v>3930.316000000027</v>
      </c>
      <c r="R99" s="35">
        <f t="shared" si="123"/>
        <v>54.439</v>
      </c>
    </row>
    <row r="100" spans="1:18" ht="15">
      <c r="A100" s="6">
        <v>30</v>
      </c>
      <c r="B100" s="24">
        <v>1</v>
      </c>
      <c r="C100" s="44" t="s">
        <v>775</v>
      </c>
      <c r="D100" s="24">
        <f>('Részletes termelési adatok'!C610)-(SUM($D$4:$D$99))</f>
        <v>407</v>
      </c>
      <c r="E100" s="6">
        <f t="shared" si="122"/>
        <v>13.6</v>
      </c>
      <c r="F100" s="24">
        <f>'Részletes termelési adatok'!D610-SUM($F$4:$F$99)</f>
        <v>131</v>
      </c>
      <c r="G100" s="6">
        <f t="shared" si="124"/>
        <v>4.37</v>
      </c>
      <c r="H100" s="6">
        <v>5.98</v>
      </c>
      <c r="I100" s="6">
        <v>790</v>
      </c>
      <c r="J100" s="75">
        <v>49.54</v>
      </c>
      <c r="K100" s="20">
        <f t="shared" si="125"/>
        <v>6489.8</v>
      </c>
      <c r="L100" s="10">
        <f t="shared" si="126"/>
        <v>0.891156462585034</v>
      </c>
      <c r="M100" s="18">
        <f>'Részletes termelési adatok'!I610-SUM($M$4:$M$99)</f>
        <v>66.69999999999891</v>
      </c>
      <c r="N100" s="18">
        <f>'Részletes termelési adatok'!J610-SUM($N$4:$N$99)</f>
        <v>105.09999999999945</v>
      </c>
      <c r="O100" s="18">
        <f t="shared" si="120"/>
        <v>-38.400000000000546</v>
      </c>
      <c r="P100" s="10">
        <f t="shared" si="121"/>
        <v>1.5757121439280535</v>
      </c>
      <c r="Q100" s="20">
        <f t="shared" si="127"/>
        <v>-1707.336000000027</v>
      </c>
      <c r="R100" s="35">
        <f t="shared" si="123"/>
        <v>92.61699999999999</v>
      </c>
    </row>
    <row r="101" spans="1:18" ht="15">
      <c r="A101" s="6">
        <v>31</v>
      </c>
      <c r="B101" s="24">
        <v>1</v>
      </c>
      <c r="C101" s="44" t="s">
        <v>778</v>
      </c>
      <c r="D101" s="24">
        <f>('Részletes termelési adatok'!C612)-(SUM($D$4:$D$100))</f>
        <v>531</v>
      </c>
      <c r="E101" s="6">
        <f aca="true" t="shared" si="128" ref="E101:E106">ROUNDUP(D101/A101,1)</f>
        <v>17.200000000000003</v>
      </c>
      <c r="F101" s="24">
        <f>'Részletes termelési adatok'!D612-SUM($F$4:$F$100)</f>
        <v>154</v>
      </c>
      <c r="G101" s="6">
        <f t="shared" si="124"/>
        <v>4.97</v>
      </c>
      <c r="H101" s="6">
        <v>3.12</v>
      </c>
      <c r="I101" s="6">
        <v>706</v>
      </c>
      <c r="J101" s="75">
        <v>49.54</v>
      </c>
      <c r="K101" s="20">
        <f t="shared" si="125"/>
        <v>7629.200000000001</v>
      </c>
      <c r="L101" s="10">
        <f t="shared" si="126"/>
        <v>1.0476190476190477</v>
      </c>
      <c r="M101" s="18">
        <f>'Részletes termelési adatok'!I612-SUM($M$4:$M$100)</f>
        <v>91.39999999999964</v>
      </c>
      <c r="N101" s="18">
        <f>'Részletes termelési adatok'!J612-SUM($N$4:$N$100)</f>
        <v>112.19999999999982</v>
      </c>
      <c r="O101" s="18">
        <f aca="true" t="shared" si="129" ref="O101:O106">M101-N101</f>
        <v>-20.800000000000182</v>
      </c>
      <c r="P101" s="10">
        <f aca="true" t="shared" si="130" ref="P101:P106">N101/M101</f>
        <v>1.2275711159737448</v>
      </c>
      <c r="Q101" s="20">
        <f t="shared" si="127"/>
        <v>-835.4320000000089</v>
      </c>
      <c r="R101" s="35">
        <f aca="true" t="shared" si="131" ref="R101:R106">0.707*F101</f>
        <v>108.878</v>
      </c>
    </row>
    <row r="102" spans="1:18" ht="15">
      <c r="A102" s="6">
        <v>30</v>
      </c>
      <c r="B102" s="24">
        <v>1</v>
      </c>
      <c r="C102" s="44" t="s">
        <v>783</v>
      </c>
      <c r="D102" s="24">
        <f>('Részletes termelési adatok'!C614)-(SUM($D$4:$D$101))</f>
        <v>365</v>
      </c>
      <c r="E102" s="6">
        <f t="shared" si="128"/>
        <v>12.2</v>
      </c>
      <c r="F102" s="24">
        <f>'Részletes termelési adatok'!D614-SUM($F$4:$F$101)</f>
        <v>137</v>
      </c>
      <c r="G102" s="6">
        <f t="shared" si="124"/>
        <v>4.569999999999999</v>
      </c>
      <c r="H102" s="6">
        <v>4.8</v>
      </c>
      <c r="I102" s="6">
        <v>400</v>
      </c>
      <c r="J102" s="75">
        <v>49.54</v>
      </c>
      <c r="K102" s="20">
        <f t="shared" si="125"/>
        <v>6787</v>
      </c>
      <c r="L102" s="10">
        <f t="shared" si="126"/>
        <v>0.9319727891156463</v>
      </c>
      <c r="M102" s="18">
        <f>'Részletes termelési adatok'!I614-SUM($M$4:$M$101)</f>
        <v>45.900000000001455</v>
      </c>
      <c r="N102" s="18">
        <f>'Részletes termelési adatok'!J614-SUM($N$4:$N$101)</f>
        <v>65.70000000000073</v>
      </c>
      <c r="O102" s="18">
        <f t="shared" si="129"/>
        <v>-19.799999999999272</v>
      </c>
      <c r="P102" s="10">
        <f t="shared" si="130"/>
        <v>1.4313725490195783</v>
      </c>
      <c r="Q102" s="20">
        <f t="shared" si="127"/>
        <v>-785.8919999999639</v>
      </c>
      <c r="R102" s="35">
        <f t="shared" si="131"/>
        <v>96.859</v>
      </c>
    </row>
    <row r="103" spans="1:18" ht="15">
      <c r="A103" s="6">
        <v>31</v>
      </c>
      <c r="B103" s="24">
        <v>1</v>
      </c>
      <c r="C103" s="44" t="s">
        <v>786</v>
      </c>
      <c r="D103" s="24">
        <f>('Részletes termelési adatok'!C618)-(SUM($D$4:$D$102))</f>
        <v>478</v>
      </c>
      <c r="E103" s="6">
        <f t="shared" si="128"/>
        <v>15.5</v>
      </c>
      <c r="F103" s="24">
        <f>'Részletes termelési adatok'!D618-SUM($F$4:$F$102)</f>
        <v>149</v>
      </c>
      <c r="G103" s="6">
        <f aca="true" t="shared" si="132" ref="G103:G108">ROUNDUP(F103/A103,2)</f>
        <v>4.81</v>
      </c>
      <c r="H103" s="6">
        <v>5.35</v>
      </c>
      <c r="I103" s="6">
        <v>501</v>
      </c>
      <c r="J103" s="75">
        <v>49.54</v>
      </c>
      <c r="K103" s="20">
        <f aca="true" t="shared" si="133" ref="K103:K108">ROUNDUP(F103*J103,1)</f>
        <v>7381.5</v>
      </c>
      <c r="L103" s="10">
        <f aca="true" t="shared" si="134" ref="L103:L108">F103/(147*B103)</f>
        <v>1.0136054421768708</v>
      </c>
      <c r="M103" s="18">
        <f>'Részletes termelési adatok'!I618-SUM($M$4:$M$102)</f>
        <v>88.69999999999891</v>
      </c>
      <c r="N103" s="18">
        <f>'Részletes termelési adatok'!J618-SUM($N$4:$N$102)</f>
        <v>90</v>
      </c>
      <c r="O103" s="18">
        <f t="shared" si="129"/>
        <v>-1.3000000000010914</v>
      </c>
      <c r="P103" s="10">
        <f t="shared" si="130"/>
        <v>1.0146561443066642</v>
      </c>
      <c r="Q103" s="20">
        <f aca="true" t="shared" si="135" ref="Q103:Q108">J103*O103+B103*195</f>
        <v>130.59799999994593</v>
      </c>
      <c r="R103" s="35">
        <f t="shared" si="131"/>
        <v>105.34299999999999</v>
      </c>
    </row>
    <row r="104" spans="1:18" ht="15">
      <c r="A104" s="6">
        <v>31</v>
      </c>
      <c r="B104" s="24">
        <v>1</v>
      </c>
      <c r="C104" s="44" t="s">
        <v>791</v>
      </c>
      <c r="D104" s="24">
        <f>('Részletes termelési adatok'!C620)-(SUM($D$4:$D$103))</f>
        <v>447</v>
      </c>
      <c r="E104" s="6">
        <f t="shared" si="128"/>
        <v>14.5</v>
      </c>
      <c r="F104" s="24">
        <f>'Részletes termelési adatok'!D620-SUM($F$4:$F$103)</f>
        <v>133</v>
      </c>
      <c r="G104" s="6">
        <f t="shared" si="132"/>
        <v>4.3</v>
      </c>
      <c r="H104" s="6">
        <v>5.35</v>
      </c>
      <c r="I104" s="6">
        <v>501</v>
      </c>
      <c r="J104" s="75">
        <v>49.54</v>
      </c>
      <c r="K104" s="20">
        <f t="shared" si="133"/>
        <v>6588.900000000001</v>
      </c>
      <c r="L104" s="10">
        <f t="shared" si="134"/>
        <v>0.9047619047619048</v>
      </c>
      <c r="M104" s="18">
        <f>'Részletes termelési adatok'!I620-SUM($M$4:$M$103)</f>
        <v>68.5</v>
      </c>
      <c r="N104" s="18">
        <f>'Részletes termelési adatok'!J620-SUM($N$4:$N$103)</f>
        <v>96.23999999999978</v>
      </c>
      <c r="O104" s="18">
        <f t="shared" si="129"/>
        <v>-27.73999999999978</v>
      </c>
      <c r="P104" s="10">
        <f t="shared" si="130"/>
        <v>1.4049635036496317</v>
      </c>
      <c r="Q104" s="20">
        <f t="shared" si="135"/>
        <v>-1179.2395999999892</v>
      </c>
      <c r="R104" s="35">
        <f t="shared" si="131"/>
        <v>94.03099999999999</v>
      </c>
    </row>
    <row r="105" spans="1:18" ht="15">
      <c r="A105" s="6">
        <v>30</v>
      </c>
      <c r="B105" s="24">
        <v>1</v>
      </c>
      <c r="C105" s="44" t="s">
        <v>797</v>
      </c>
      <c r="D105" s="24">
        <f>('Részletes termelési adatok'!C623)-(SUM($D$4:$D$104))</f>
        <v>335</v>
      </c>
      <c r="E105" s="6">
        <f t="shared" si="128"/>
        <v>11.2</v>
      </c>
      <c r="F105" s="24">
        <f>'Részletes termelési adatok'!D623-SUM($F$4:$F$104)</f>
        <v>135</v>
      </c>
      <c r="G105" s="6">
        <f t="shared" si="132"/>
        <v>4.5</v>
      </c>
      <c r="H105" s="6">
        <v>0.8</v>
      </c>
      <c r="I105" s="6">
        <v>391</v>
      </c>
      <c r="J105" s="75">
        <v>49.54</v>
      </c>
      <c r="K105" s="20">
        <f t="shared" si="133"/>
        <v>6687.9</v>
      </c>
      <c r="L105" s="10">
        <f t="shared" si="134"/>
        <v>0.9183673469387755</v>
      </c>
      <c r="M105" s="18">
        <f>'Részletes termelési adatok'!I623-SUM($M$4:$M$104)</f>
        <v>70.30000000000109</v>
      </c>
      <c r="N105" s="18">
        <f>'Részletes termelési adatok'!J623-SUM($N$4:$N$104)</f>
        <v>74.76000000000022</v>
      </c>
      <c r="O105" s="18">
        <f t="shared" si="129"/>
        <v>-4.459999999999127</v>
      </c>
      <c r="P105" s="10">
        <f t="shared" si="130"/>
        <v>1.0634423897581657</v>
      </c>
      <c r="Q105" s="20">
        <f t="shared" si="135"/>
        <v>-25.948399999956735</v>
      </c>
      <c r="R105" s="35">
        <f t="shared" si="131"/>
        <v>95.445</v>
      </c>
    </row>
    <row r="106" spans="1:18" ht="15">
      <c r="A106" s="6">
        <v>31</v>
      </c>
      <c r="B106" s="24">
        <v>1</v>
      </c>
      <c r="C106" s="44" t="s">
        <v>798</v>
      </c>
      <c r="D106" s="24">
        <f>('Részletes termelési adatok'!C626)-(SUM($D$4:$D$105))</f>
        <v>319</v>
      </c>
      <c r="E106" s="6">
        <f t="shared" si="128"/>
        <v>10.299999999999999</v>
      </c>
      <c r="F106" s="24">
        <f>'Részletes termelési adatok'!D626-SUM($F$4:$F$105)</f>
        <v>99</v>
      </c>
      <c r="G106" s="6">
        <f t="shared" si="132"/>
        <v>3.1999999999999997</v>
      </c>
      <c r="H106" s="6">
        <v>2.24</v>
      </c>
      <c r="I106" s="6">
        <v>110</v>
      </c>
      <c r="J106" s="75">
        <v>49.54</v>
      </c>
      <c r="K106" s="20">
        <f t="shared" si="133"/>
        <v>4904.5</v>
      </c>
      <c r="L106" s="10">
        <f t="shared" si="134"/>
        <v>0.673469387755102</v>
      </c>
      <c r="M106" s="18">
        <f>'Részletes termelési adatok'!I626-SUM($M$4:$M$105)</f>
        <v>80</v>
      </c>
      <c r="N106" s="18">
        <f>'Részletes termelési adatok'!J626-SUM($N$4:$N$105)</f>
        <v>64.69999999999982</v>
      </c>
      <c r="O106" s="18">
        <f t="shared" si="129"/>
        <v>15.300000000000182</v>
      </c>
      <c r="P106" s="10">
        <f t="shared" si="130"/>
        <v>0.8087499999999977</v>
      </c>
      <c r="Q106" s="20">
        <f t="shared" si="135"/>
        <v>952.962000000009</v>
      </c>
      <c r="R106" s="35">
        <f t="shared" si="131"/>
        <v>69.993</v>
      </c>
    </row>
    <row r="107" spans="1:18" ht="15">
      <c r="A107" s="6">
        <v>30</v>
      </c>
      <c r="B107" s="24">
        <v>1</v>
      </c>
      <c r="C107" s="44" t="s">
        <v>804</v>
      </c>
      <c r="D107" s="24">
        <f>('Részletes termelési adatok'!C627)-(SUM($D$4:$D$106))</f>
        <v>260</v>
      </c>
      <c r="E107" s="6">
        <f aca="true" t="shared" si="136" ref="E107:E112">ROUNDUP(D107/A107,1)</f>
        <v>8.7</v>
      </c>
      <c r="F107" s="24">
        <f>'Részletes termelési adatok'!D627-SUM($F$4:$F$106)</f>
        <v>58</v>
      </c>
      <c r="G107" s="6">
        <f t="shared" si="132"/>
        <v>1.94</v>
      </c>
      <c r="H107" s="6">
        <v>1.1</v>
      </c>
      <c r="I107" s="6">
        <v>50</v>
      </c>
      <c r="J107" s="75">
        <v>49.54</v>
      </c>
      <c r="K107" s="20">
        <f t="shared" si="133"/>
        <v>2873.4</v>
      </c>
      <c r="L107" s="10">
        <f t="shared" si="134"/>
        <v>0.3945578231292517</v>
      </c>
      <c r="M107" s="18">
        <f>'Részletes termelési adatok'!I627-SUM($M$4:$M$106)</f>
        <v>85.69999999999891</v>
      </c>
      <c r="N107" s="18">
        <f>'Részletes termelési adatok'!J627-SUM($N$4:$N$106)</f>
        <v>35.399999999999636</v>
      </c>
      <c r="O107" s="18">
        <f aca="true" t="shared" si="137" ref="O107:O112">M107-N107</f>
        <v>50.29999999999927</v>
      </c>
      <c r="P107" s="10">
        <f aca="true" t="shared" si="138" ref="P107:P112">N107/M107</f>
        <v>0.4130688448074689</v>
      </c>
      <c r="Q107" s="20">
        <f t="shared" si="135"/>
        <v>2686.8619999999637</v>
      </c>
      <c r="R107" s="35">
        <f aca="true" t="shared" si="139" ref="R107:R112">0.707*F107</f>
        <v>41.006</v>
      </c>
    </row>
    <row r="108" spans="1:18" ht="15">
      <c r="A108" s="6">
        <v>31</v>
      </c>
      <c r="B108" s="24">
        <v>1</v>
      </c>
      <c r="C108" s="44" t="s">
        <v>805</v>
      </c>
      <c r="D108" s="24">
        <f>('Részletes termelési adatok'!C633)-(SUM($D$4:$D$107))</f>
        <v>194</v>
      </c>
      <c r="E108" s="6">
        <f t="shared" si="136"/>
        <v>6.3</v>
      </c>
      <c r="F108" s="24">
        <f>'Részletes termelési adatok'!D633-SUM($F$4:$F$107)</f>
        <v>36</v>
      </c>
      <c r="G108" s="6">
        <f t="shared" si="132"/>
        <v>1.17</v>
      </c>
      <c r="H108" s="6">
        <v>0.71</v>
      </c>
      <c r="I108" s="6">
        <v>631</v>
      </c>
      <c r="J108" s="75">
        <v>49.54</v>
      </c>
      <c r="K108" s="20">
        <f t="shared" si="133"/>
        <v>1783.5</v>
      </c>
      <c r="L108" s="10">
        <f t="shared" si="134"/>
        <v>0.24489795918367346</v>
      </c>
      <c r="M108" s="18">
        <f>'Részletes termelési adatok'!I633-SUM($M$4:$M$107)</f>
        <v>103.5</v>
      </c>
      <c r="N108" s="18">
        <f>'Részletes termelési adatok'!J633-SUM($N$4:$N$107)</f>
        <v>19.300000000000182</v>
      </c>
      <c r="O108" s="18">
        <f t="shared" si="137"/>
        <v>84.19999999999982</v>
      </c>
      <c r="P108" s="10">
        <f t="shared" si="138"/>
        <v>0.18647342995169258</v>
      </c>
      <c r="Q108" s="20">
        <f t="shared" si="135"/>
        <v>4366.267999999991</v>
      </c>
      <c r="R108" s="35">
        <f t="shared" si="139"/>
        <v>25.451999999999998</v>
      </c>
    </row>
    <row r="109" spans="1:18" ht="15">
      <c r="A109" s="6">
        <v>31</v>
      </c>
      <c r="B109" s="24">
        <v>1</v>
      </c>
      <c r="C109" s="44" t="s">
        <v>812</v>
      </c>
      <c r="D109" s="24">
        <f>('Részletes termelési adatok'!C636)-(SUM($D$4:$D$108))</f>
        <v>210</v>
      </c>
      <c r="E109" s="6">
        <f t="shared" si="136"/>
        <v>6.8</v>
      </c>
      <c r="F109" s="24">
        <f>'Részletes termelési adatok'!D636-SUM($F$4:$F$108)</f>
        <v>28</v>
      </c>
      <c r="G109" s="6">
        <f aca="true" t="shared" si="140" ref="G109:G114">ROUNDUP(F109/A109,2)</f>
        <v>0.91</v>
      </c>
      <c r="H109" s="6">
        <v>0.04</v>
      </c>
      <c r="I109" s="6">
        <v>17</v>
      </c>
      <c r="J109" s="75">
        <v>49.54</v>
      </c>
      <c r="K109" s="20">
        <f aca="true" t="shared" si="141" ref="K109:K114">ROUNDUP(F109*J109,1)</f>
        <v>1387.1999999999998</v>
      </c>
      <c r="L109" s="10">
        <f aca="true" t="shared" si="142" ref="L109:L114">F109/(147*B109)</f>
        <v>0.19047619047619047</v>
      </c>
      <c r="M109" s="18">
        <f>'Részletes termelési adatok'!I636-SUM($M$4:$M$108)</f>
        <v>93.30000000000109</v>
      </c>
      <c r="N109" s="18">
        <f>'Részletes termelési adatok'!J636-SUM($N$4:$N$108)</f>
        <v>16.600000000000364</v>
      </c>
      <c r="O109" s="18">
        <f t="shared" si="137"/>
        <v>76.70000000000073</v>
      </c>
      <c r="P109" s="10">
        <f t="shared" si="138"/>
        <v>0.177920685959273</v>
      </c>
      <c r="Q109" s="20">
        <f aca="true" t="shared" si="143" ref="Q109:Q114">J109*O109+B109*195</f>
        <v>3994.7180000000358</v>
      </c>
      <c r="R109" s="35">
        <f t="shared" si="139"/>
        <v>19.796</v>
      </c>
    </row>
    <row r="110" spans="1:18" ht="13.5" customHeight="1">
      <c r="A110" s="6">
        <v>28</v>
      </c>
      <c r="B110" s="24">
        <v>1</v>
      </c>
      <c r="C110" s="44" t="s">
        <v>817</v>
      </c>
      <c r="D110" s="24">
        <f>('Részletes termelési adatok'!C638)-(SUM($D$4:$D$109))</f>
        <v>261</v>
      </c>
      <c r="E110" s="6">
        <f t="shared" si="136"/>
        <v>9.4</v>
      </c>
      <c r="F110" s="24">
        <f>'Részletes termelési adatok'!D638-SUM($F$4:$F$109)</f>
        <v>82</v>
      </c>
      <c r="G110" s="6">
        <f t="shared" si="140"/>
        <v>2.9299999999999997</v>
      </c>
      <c r="H110" s="6">
        <v>0.82</v>
      </c>
      <c r="I110" s="6">
        <v>68</v>
      </c>
      <c r="J110" s="75">
        <v>49.54</v>
      </c>
      <c r="K110" s="20">
        <f t="shared" si="141"/>
        <v>4062.2999999999997</v>
      </c>
      <c r="L110" s="10">
        <f t="shared" si="142"/>
        <v>0.5578231292517006</v>
      </c>
      <c r="M110" s="18">
        <f>'Részletes termelési adatok'!I638-SUM($M$4:$M$109)</f>
        <v>78.39999999999964</v>
      </c>
      <c r="N110" s="18">
        <f>'Részletes termelési adatok'!J638-SUM($N$4:$N$109)</f>
        <v>53</v>
      </c>
      <c r="O110" s="18">
        <f t="shared" si="137"/>
        <v>25.399999999999636</v>
      </c>
      <c r="P110" s="10">
        <f t="shared" si="138"/>
        <v>0.6760204081632685</v>
      </c>
      <c r="Q110" s="20">
        <f t="shared" si="143"/>
        <v>1453.315999999982</v>
      </c>
      <c r="R110" s="35">
        <f t="shared" si="139"/>
        <v>57.974</v>
      </c>
    </row>
    <row r="111" spans="1:18" ht="13.5" customHeight="1">
      <c r="A111" s="6">
        <v>31</v>
      </c>
      <c r="B111" s="24">
        <v>1</v>
      </c>
      <c r="C111" s="44" t="s">
        <v>820</v>
      </c>
      <c r="D111" s="24">
        <f>('Részletes termelési adatok'!C640)-(SUM($D$4:$D$110))</f>
        <v>347</v>
      </c>
      <c r="E111" s="6">
        <f t="shared" si="136"/>
        <v>11.2</v>
      </c>
      <c r="F111" s="24">
        <f>'Részletes termelési adatok'!D640-SUM($F$4:$F$110)</f>
        <v>113</v>
      </c>
      <c r="G111" s="6">
        <f t="shared" si="140"/>
        <v>3.65</v>
      </c>
      <c r="H111" s="6">
        <v>5.36</v>
      </c>
      <c r="I111" s="6">
        <v>855</v>
      </c>
      <c r="J111" s="75">
        <v>49.54</v>
      </c>
      <c r="K111" s="20">
        <f t="shared" si="141"/>
        <v>5598.1</v>
      </c>
      <c r="L111" s="10">
        <f t="shared" si="142"/>
        <v>0.7687074829931972</v>
      </c>
      <c r="M111" s="18">
        <f>'Részletes termelési adatok'!I640-SUM($M$4:$M$110)</f>
        <v>93.29999999999927</v>
      </c>
      <c r="N111" s="18">
        <f>'Részletes termelési adatok'!J640-SUM($N$4:$N$110)</f>
        <v>68.39999999999964</v>
      </c>
      <c r="O111" s="18">
        <f t="shared" si="137"/>
        <v>24.899999999999636</v>
      </c>
      <c r="P111" s="10">
        <f t="shared" si="138"/>
        <v>0.733118971061095</v>
      </c>
      <c r="Q111" s="20">
        <f t="shared" si="143"/>
        <v>1428.5459999999819</v>
      </c>
      <c r="R111" s="35">
        <f t="shared" si="139"/>
        <v>79.89099999999999</v>
      </c>
    </row>
    <row r="112" spans="1:18" ht="13.5" customHeight="1">
      <c r="A112" s="6">
        <v>30</v>
      </c>
      <c r="B112" s="24">
        <v>1</v>
      </c>
      <c r="C112" s="44" t="s">
        <v>822</v>
      </c>
      <c r="D112" s="24">
        <f>('Részletes termelési adatok'!C642)-(SUM($D$4:$D$111))</f>
        <v>403</v>
      </c>
      <c r="E112" s="6">
        <f t="shared" si="136"/>
        <v>13.5</v>
      </c>
      <c r="F112" s="24">
        <f>'Részletes termelési adatok'!D642-SUM($F$4:$F$111)</f>
        <v>130</v>
      </c>
      <c r="G112" s="6">
        <f t="shared" si="140"/>
        <v>4.34</v>
      </c>
      <c r="H112" s="6">
        <v>5.26</v>
      </c>
      <c r="I112" s="6">
        <v>280</v>
      </c>
      <c r="J112" s="75">
        <v>49.54</v>
      </c>
      <c r="K112" s="20">
        <f t="shared" si="141"/>
        <v>6440.2</v>
      </c>
      <c r="L112" s="10">
        <f t="shared" si="142"/>
        <v>0.8843537414965986</v>
      </c>
      <c r="M112" s="18">
        <f>'Részletes termelési adatok'!I642-SUM($M$4:$M$111)</f>
        <v>95.60000000000036</v>
      </c>
      <c r="N112" s="18">
        <f>'Részletes termelési adatok'!J642-SUM($N$4:$N$111)</f>
        <v>74.69999999999982</v>
      </c>
      <c r="O112" s="18">
        <f t="shared" si="137"/>
        <v>20.900000000000546</v>
      </c>
      <c r="P112" s="10">
        <f t="shared" si="138"/>
        <v>0.7813807531380704</v>
      </c>
      <c r="Q112" s="20">
        <f t="shared" si="143"/>
        <v>1230.386000000027</v>
      </c>
      <c r="R112" s="35">
        <f t="shared" si="139"/>
        <v>91.91</v>
      </c>
    </row>
    <row r="113" spans="1:18" ht="13.5" customHeight="1">
      <c r="A113" s="6">
        <v>31</v>
      </c>
      <c r="B113" s="24">
        <v>1</v>
      </c>
      <c r="C113" s="44" t="s">
        <v>825</v>
      </c>
      <c r="D113" s="24">
        <f>('Részletes termelési adatok'!C644)-(SUM($D$4:$D$112))</f>
        <v>446</v>
      </c>
      <c r="E113" s="6">
        <f aca="true" t="shared" si="144" ref="E113:E118">ROUNDUP(D113/A113,1)</f>
        <v>14.4</v>
      </c>
      <c r="F113" s="24">
        <f>'Részletes termelési adatok'!D644-SUM($F$4:$F$112)</f>
        <v>119</v>
      </c>
      <c r="G113" s="6">
        <f t="shared" si="140"/>
        <v>3.84</v>
      </c>
      <c r="H113" s="6">
        <v>3.71</v>
      </c>
      <c r="I113" s="6">
        <v>749</v>
      </c>
      <c r="J113" s="75">
        <v>49.54</v>
      </c>
      <c r="K113" s="20">
        <f t="shared" si="141"/>
        <v>5895.3</v>
      </c>
      <c r="L113" s="10">
        <f t="shared" si="142"/>
        <v>0.8095238095238095</v>
      </c>
      <c r="M113" s="18">
        <f>'Részletes termelési adatok'!I644-SUM($M$4:$M$112)</f>
        <v>48</v>
      </c>
      <c r="N113" s="18">
        <f>'Részletes termelési adatok'!J644-SUM($N$4:$N$112)</f>
        <v>76.10000000000036</v>
      </c>
      <c r="O113" s="18">
        <f aca="true" t="shared" si="145" ref="O113:O118">M113-N113</f>
        <v>-28.100000000000364</v>
      </c>
      <c r="P113" s="10">
        <f aca="true" t="shared" si="146" ref="P113:P118">N113/M113</f>
        <v>1.5854166666666742</v>
      </c>
      <c r="Q113" s="20">
        <f t="shared" si="143"/>
        <v>-1197.074000000018</v>
      </c>
      <c r="R113" s="35">
        <f aca="true" t="shared" si="147" ref="R113:R118">0.707*F113</f>
        <v>84.133</v>
      </c>
    </row>
    <row r="114" spans="1:18" ht="13.5" customHeight="1">
      <c r="A114" s="6">
        <v>30</v>
      </c>
      <c r="B114" s="24">
        <v>1</v>
      </c>
      <c r="C114" s="44" t="s">
        <v>830</v>
      </c>
      <c r="D114" s="24">
        <f>('Részletes termelési adatok'!C647)-(SUM($D$4:$D$113))</f>
        <v>437</v>
      </c>
      <c r="E114" s="6">
        <f t="shared" si="144"/>
        <v>14.6</v>
      </c>
      <c r="F114" s="24">
        <f>'Részletes termelési adatok'!D647-SUM($F$4:$F$113)</f>
        <v>139</v>
      </c>
      <c r="G114" s="6">
        <f t="shared" si="140"/>
        <v>4.64</v>
      </c>
      <c r="H114" s="6">
        <v>4.47</v>
      </c>
      <c r="I114" s="6">
        <v>768</v>
      </c>
      <c r="J114" s="75">
        <v>49.54</v>
      </c>
      <c r="K114" s="20">
        <f t="shared" si="141"/>
        <v>6886.1</v>
      </c>
      <c r="L114" s="10">
        <f t="shared" si="142"/>
        <v>0.9455782312925171</v>
      </c>
      <c r="M114" s="18">
        <f>'Részletes termelési adatok'!I647-SUM($M$4:$M$113)</f>
        <v>49.70000000000073</v>
      </c>
      <c r="N114" s="18">
        <f>'Részletes termelési adatok'!J647-SUM($N$4:$N$113)</f>
        <v>95.30000000000018</v>
      </c>
      <c r="O114" s="18">
        <f t="shared" si="145"/>
        <v>-45.599999999999454</v>
      </c>
      <c r="P114" s="10">
        <f t="shared" si="146"/>
        <v>1.917505030181062</v>
      </c>
      <c r="Q114" s="20">
        <f t="shared" si="143"/>
        <v>-2064.023999999973</v>
      </c>
      <c r="R114" s="35">
        <f t="shared" si="147"/>
        <v>98.273</v>
      </c>
    </row>
    <row r="115" spans="1:18" ht="13.5" customHeight="1">
      <c r="A115" s="6">
        <v>31</v>
      </c>
      <c r="B115" s="24">
        <v>1</v>
      </c>
      <c r="C115" s="44" t="s">
        <v>835</v>
      </c>
      <c r="D115" s="24">
        <f>('Részletes termelési adatok'!C648)-(SUM($D$4:$D$114))</f>
        <v>456</v>
      </c>
      <c r="E115" s="6">
        <f t="shared" si="144"/>
        <v>14.799999999999999</v>
      </c>
      <c r="F115" s="24">
        <f>'Részletes termelési adatok'!D648-SUM($F$4:$F$114)</f>
        <v>151</v>
      </c>
      <c r="G115" s="6">
        <f aca="true" t="shared" si="148" ref="G115:G120">ROUNDUP(F115/A115,2)</f>
        <v>4.88</v>
      </c>
      <c r="H115" s="6">
        <v>3.7</v>
      </c>
      <c r="I115" s="6">
        <v>550</v>
      </c>
      <c r="J115" s="75">
        <v>49.54</v>
      </c>
      <c r="K115" s="20">
        <f aca="true" t="shared" si="149" ref="K115:K120">ROUNDUP(F115*J115,1)</f>
        <v>7480.6</v>
      </c>
      <c r="L115" s="10">
        <f aca="true" t="shared" si="150" ref="L115:L120">F115/(147*B115)</f>
        <v>1.0272108843537415</v>
      </c>
      <c r="M115" s="18">
        <f>'Részletes termelési adatok'!I648-SUM($M$4:$M$114)</f>
        <v>53.29999999999927</v>
      </c>
      <c r="N115" s="18">
        <f>'Részletes termelési adatok'!J648-SUM($N$4:$N$114)</f>
        <v>101.5</v>
      </c>
      <c r="O115" s="18">
        <f t="shared" si="145"/>
        <v>-48.20000000000073</v>
      </c>
      <c r="P115" s="10">
        <f t="shared" si="146"/>
        <v>1.9043151969981498</v>
      </c>
      <c r="Q115" s="20">
        <f aca="true" t="shared" si="151" ref="Q115:Q120">J115*O115+B115*195</f>
        <v>-2192.828000000036</v>
      </c>
      <c r="R115" s="35">
        <f t="shared" si="147"/>
        <v>106.75699999999999</v>
      </c>
    </row>
    <row r="116" spans="1:18" ht="13.5" customHeight="1">
      <c r="A116" s="6">
        <v>31</v>
      </c>
      <c r="B116" s="24">
        <v>1</v>
      </c>
      <c r="C116" s="44" t="s">
        <v>836</v>
      </c>
      <c r="D116" s="24">
        <f>('Részletes termelési adatok'!C650)-(SUM($D$4:$D$115))</f>
        <v>452</v>
      </c>
      <c r="E116" s="6">
        <f t="shared" si="144"/>
        <v>14.6</v>
      </c>
      <c r="F116" s="24">
        <f>'Részletes termelési adatok'!D650-SUM($F$4:$F$115)</f>
        <v>149</v>
      </c>
      <c r="G116" s="6">
        <f t="shared" si="148"/>
        <v>4.81</v>
      </c>
      <c r="H116" s="6">
        <v>0.14</v>
      </c>
      <c r="I116" s="6">
        <v>450</v>
      </c>
      <c r="J116" s="75">
        <v>49.54</v>
      </c>
      <c r="K116" s="20">
        <f t="shared" si="149"/>
        <v>7381.5</v>
      </c>
      <c r="L116" s="10">
        <f t="shared" si="150"/>
        <v>1.0136054421768708</v>
      </c>
      <c r="M116" s="18">
        <f>'Részletes termelési adatok'!I650-SUM($M$4:$M$115)</f>
        <v>56.29999999999927</v>
      </c>
      <c r="N116" s="18">
        <f>'Részletes termelési adatok'!J650-SUM($N$4:$N$115)</f>
        <v>99.79999999999927</v>
      </c>
      <c r="O116" s="18">
        <f t="shared" si="145"/>
        <v>-43.5</v>
      </c>
      <c r="P116" s="10">
        <f t="shared" si="146"/>
        <v>1.7726465364120882</v>
      </c>
      <c r="Q116" s="20">
        <f t="shared" si="151"/>
        <v>-1959.9899999999998</v>
      </c>
      <c r="R116" s="35">
        <f t="shared" si="147"/>
        <v>105.34299999999999</v>
      </c>
    </row>
    <row r="117" spans="1:18" ht="13.5" customHeight="1">
      <c r="A117" s="6">
        <v>30</v>
      </c>
      <c r="B117" s="24">
        <v>1</v>
      </c>
      <c r="C117" s="44" t="s">
        <v>840</v>
      </c>
      <c r="D117" s="24">
        <f>('Részletes termelési adatok'!C651)-(SUM($D$4:$D$116))</f>
        <v>347</v>
      </c>
      <c r="E117" s="6">
        <f t="shared" si="144"/>
        <v>11.6</v>
      </c>
      <c r="F117" s="24">
        <f>'Részletes termelési adatok'!D651-SUM($F$4:$F$116)</f>
        <v>112</v>
      </c>
      <c r="G117" s="6">
        <f t="shared" si="148"/>
        <v>3.7399999999999998</v>
      </c>
      <c r="H117" s="6">
        <v>3.5</v>
      </c>
      <c r="I117" s="6">
        <v>400</v>
      </c>
      <c r="J117" s="75">
        <v>49.54</v>
      </c>
      <c r="K117" s="20">
        <f t="shared" si="149"/>
        <v>5548.5</v>
      </c>
      <c r="L117" s="10">
        <f t="shared" si="150"/>
        <v>0.7619047619047619</v>
      </c>
      <c r="M117" s="18">
        <f>'Részletes termelési adatok'!I651-SUM($M$4:$M$116)</f>
        <v>50.600000000000364</v>
      </c>
      <c r="N117" s="18">
        <f>'Részletes termelési adatok'!J651-SUM($N$4:$N$116)</f>
        <v>76.30000000000018</v>
      </c>
      <c r="O117" s="18">
        <f t="shared" si="145"/>
        <v>-25.699999999999818</v>
      </c>
      <c r="P117" s="10">
        <f t="shared" si="146"/>
        <v>1.5079051383399138</v>
      </c>
      <c r="Q117" s="20">
        <f t="shared" si="151"/>
        <v>-1078.177999999991</v>
      </c>
      <c r="R117" s="35">
        <f t="shared" si="147"/>
        <v>79.184</v>
      </c>
    </row>
    <row r="118" spans="1:18" ht="13.5" customHeight="1">
      <c r="A118" s="6">
        <v>31</v>
      </c>
      <c r="B118" s="24">
        <v>1</v>
      </c>
      <c r="C118" s="44" t="s">
        <v>841</v>
      </c>
      <c r="D118" s="24">
        <f>('Részletes termelési adatok'!C653)-(SUM($D$4:$D$117))</f>
        <v>304</v>
      </c>
      <c r="E118" s="6">
        <f t="shared" si="144"/>
        <v>9.9</v>
      </c>
      <c r="F118" s="24">
        <f>'Részletes termelési adatok'!D653-SUM($F$4:$F$117)</f>
        <v>84</v>
      </c>
      <c r="G118" s="6">
        <f t="shared" si="148"/>
        <v>2.71</v>
      </c>
      <c r="H118" s="6">
        <v>2.53</v>
      </c>
      <c r="I118" s="6">
        <v>401</v>
      </c>
      <c r="J118" s="75">
        <v>49.54</v>
      </c>
      <c r="K118" s="20">
        <f t="shared" si="149"/>
        <v>4161.400000000001</v>
      </c>
      <c r="L118" s="10">
        <f t="shared" si="150"/>
        <v>0.5714285714285714</v>
      </c>
      <c r="M118" s="18">
        <f>'Részletes termelési adatok'!I653-SUM($M$4:$M$117)</f>
        <v>79.60000000000036</v>
      </c>
      <c r="N118" s="18">
        <f>'Részletes termelési adatok'!J653-SUM($N$4:$N$117)</f>
        <v>54.100000000000364</v>
      </c>
      <c r="O118" s="18">
        <f t="shared" si="145"/>
        <v>25.5</v>
      </c>
      <c r="P118" s="10">
        <f t="shared" si="146"/>
        <v>0.6796482412060316</v>
      </c>
      <c r="Q118" s="20">
        <f t="shared" si="151"/>
        <v>1458.27</v>
      </c>
      <c r="R118" s="35">
        <f t="shared" si="147"/>
        <v>59.388</v>
      </c>
    </row>
    <row r="119" spans="1:18" ht="13.5" customHeight="1">
      <c r="A119" s="6">
        <v>30</v>
      </c>
      <c r="B119" s="24">
        <v>1</v>
      </c>
      <c r="C119" s="44" t="s">
        <v>845</v>
      </c>
      <c r="D119" s="24">
        <f>('Részletes termelési adatok'!C654)-(SUM($D$4:$D$118))</f>
        <v>232</v>
      </c>
      <c r="E119" s="6">
        <f>ROUNDUP(D119/A119,1)</f>
        <v>7.8</v>
      </c>
      <c r="F119" s="24">
        <f>'Részletes termelési adatok'!D654-SUM($F$4:$F$118)</f>
        <v>61</v>
      </c>
      <c r="G119" s="6">
        <f t="shared" si="148"/>
        <v>2.0399999999999996</v>
      </c>
      <c r="H119" s="6">
        <v>2.45</v>
      </c>
      <c r="I119" s="6">
        <v>578</v>
      </c>
      <c r="J119" s="75">
        <v>49.54</v>
      </c>
      <c r="K119" s="20">
        <f t="shared" si="149"/>
        <v>3022</v>
      </c>
      <c r="L119" s="10">
        <f t="shared" si="150"/>
        <v>0.41496598639455784</v>
      </c>
      <c r="M119" s="18">
        <f>'Részletes termelési adatok'!I654-SUM($M$4:$M$118)</f>
        <v>69.10000000000036</v>
      </c>
      <c r="N119" s="18">
        <f>'Részletes termelési adatok'!J654-SUM($N$4:$N$118)</f>
        <v>38.30000000000018</v>
      </c>
      <c r="O119" s="18">
        <f>M119-N119</f>
        <v>30.800000000000182</v>
      </c>
      <c r="P119" s="10">
        <f>N119/M119</f>
        <v>0.554269175108538</v>
      </c>
      <c r="Q119" s="20">
        <f t="shared" si="151"/>
        <v>1720.832000000009</v>
      </c>
      <c r="R119" s="35">
        <f>0.707*F119</f>
        <v>43.126999999999995</v>
      </c>
    </row>
    <row r="120" spans="1:18" ht="13.5" customHeight="1">
      <c r="A120" s="6">
        <v>31</v>
      </c>
      <c r="B120" s="24">
        <v>1</v>
      </c>
      <c r="C120" s="44" t="s">
        <v>846</v>
      </c>
      <c r="D120" s="24">
        <f>('Részletes termelési adatok'!C655)-(SUM($D$4:$D$119))</f>
        <v>245</v>
      </c>
      <c r="E120" s="6">
        <f>ROUNDUP(D120/A120,1)</f>
        <v>8</v>
      </c>
      <c r="F120" s="24">
        <f>'Részletes termelési adatok'!D655-SUM($F$4:$F$119)</f>
        <v>33</v>
      </c>
      <c r="G120" s="6">
        <f t="shared" si="148"/>
        <v>1.07</v>
      </c>
      <c r="H120" s="6">
        <v>1.83</v>
      </c>
      <c r="I120" s="6">
        <v>114</v>
      </c>
      <c r="J120" s="75">
        <v>49.54</v>
      </c>
      <c r="K120" s="20">
        <f t="shared" si="149"/>
        <v>1634.8999999999999</v>
      </c>
      <c r="L120" s="10">
        <f t="shared" si="150"/>
        <v>0.22448979591836735</v>
      </c>
      <c r="M120" s="18">
        <f>'Részletes termelési adatok'!I655-SUM($M$4:$M$119)</f>
        <v>199.6999999999989</v>
      </c>
      <c r="N120" s="18">
        <f>'Részletes termelési adatok'!J655-SUM($N$4:$N$119)</f>
        <v>14</v>
      </c>
      <c r="O120" s="18">
        <f>M120-N120</f>
        <v>185.6999999999989</v>
      </c>
      <c r="P120" s="10">
        <f>N120/M120</f>
        <v>0.07010515773660529</v>
      </c>
      <c r="Q120" s="20">
        <f t="shared" si="151"/>
        <v>9394.577999999945</v>
      </c>
      <c r="R120" s="35">
        <f>0.707*F120</f>
        <v>23.331</v>
      </c>
    </row>
    <row r="121" spans="1:18" ht="13.5" customHeight="1">
      <c r="A121" s="6">
        <v>31</v>
      </c>
      <c r="B121" s="19">
        <f>A121/31</f>
        <v>1</v>
      </c>
      <c r="C121" s="44" t="s">
        <v>850</v>
      </c>
      <c r="D121" s="24">
        <f>('Részletes termelési adatok'!C657)-(SUM($D$4:$D$120))</f>
        <v>242</v>
      </c>
      <c r="E121" s="6">
        <f>ROUNDUP(D121/A121,1)</f>
        <v>7.8999999999999995</v>
      </c>
      <c r="F121" s="24">
        <f>'Részletes termelési adatok'!D657-SUM($F$4:$F$120)</f>
        <v>24</v>
      </c>
      <c r="G121" s="6">
        <f>ROUNDUP(F121/A121,2)</f>
        <v>0.78</v>
      </c>
      <c r="H121" s="6">
        <v>0.7</v>
      </c>
      <c r="I121" s="6">
        <v>387</v>
      </c>
      <c r="J121" s="75">
        <v>49.54</v>
      </c>
      <c r="K121" s="20">
        <f>ROUNDUP(F121*J121,1)</f>
        <v>1189</v>
      </c>
      <c r="L121" s="10">
        <f>F121/(147*B121)</f>
        <v>0.16326530612244897</v>
      </c>
      <c r="M121" s="18">
        <f>'Részletes termelési adatok'!I657-SUM($M$4:$M$120)</f>
        <v>173.8000000000011</v>
      </c>
      <c r="N121" s="18">
        <f>'Részletes termelési adatok'!J657-SUM($N$4:$N$120)</f>
        <v>9.099999999999454</v>
      </c>
      <c r="O121" s="18">
        <f>M121-N121</f>
        <v>164.70000000000164</v>
      </c>
      <c r="P121" s="10">
        <f>N121/M121</f>
        <v>0.05235903337168813</v>
      </c>
      <c r="Q121" s="20">
        <f>J121*O121+B121*195</f>
        <v>8354.238000000081</v>
      </c>
      <c r="R121" s="35">
        <f>0.707*F121</f>
        <v>16.968</v>
      </c>
    </row>
  </sheetData>
  <sheetProtection/>
  <autoFilter ref="A1:S9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6:P27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1" max="1" width="2.28125" style="0" customWidth="1"/>
    <col min="2" max="2" width="1.8515625" style="0" customWidth="1"/>
    <col min="3" max="3" width="10.8515625" style="0" customWidth="1"/>
    <col min="4" max="4" width="11.8515625" style="0" customWidth="1"/>
    <col min="5" max="5" width="10.57421875" style="0" customWidth="1"/>
    <col min="6" max="6" width="6.28125" style="0" customWidth="1"/>
    <col min="7" max="7" width="7.7109375" style="0" customWidth="1"/>
    <col min="8" max="8" width="8.8515625" style="0" customWidth="1"/>
    <col min="9" max="9" width="8.421875" style="0" customWidth="1"/>
    <col min="10" max="10" width="8.8515625" style="0" customWidth="1"/>
    <col min="11" max="11" width="8.7109375" style="0" customWidth="1"/>
    <col min="12" max="12" width="9.57421875" style="0" customWidth="1"/>
    <col min="15" max="15" width="9.421875" style="0" customWidth="1"/>
    <col min="16" max="16" width="11.140625" style="0" customWidth="1"/>
    <col min="17" max="17" width="9.8515625" style="0" customWidth="1"/>
    <col min="24" max="24" width="11.00390625" style="0" customWidth="1"/>
  </cols>
  <sheetData>
    <row r="21" ht="31.5" customHeight="1"/>
    <row r="25" ht="9.75" customHeight="1"/>
    <row r="26" spans="3:16" ht="192.75" customHeight="1">
      <c r="C26" s="90" t="s">
        <v>779</v>
      </c>
      <c r="D26" s="90" t="s">
        <v>780</v>
      </c>
      <c r="E26" s="91" t="s">
        <v>800</v>
      </c>
      <c r="G26" s="88" t="s">
        <v>327</v>
      </c>
      <c r="H26" s="88" t="s">
        <v>287</v>
      </c>
      <c r="I26" s="88" t="s">
        <v>502</v>
      </c>
      <c r="J26" s="88" t="s">
        <v>297</v>
      </c>
      <c r="K26" s="89" t="s">
        <v>298</v>
      </c>
      <c r="L26" s="80" t="s">
        <v>288</v>
      </c>
      <c r="M26" s="80" t="s">
        <v>391</v>
      </c>
      <c r="N26" s="80" t="s">
        <v>392</v>
      </c>
      <c r="O26" s="80" t="s">
        <v>404</v>
      </c>
      <c r="P26" s="59" t="s">
        <v>655</v>
      </c>
    </row>
    <row r="27" spans="3:16" ht="15">
      <c r="C27" s="92">
        <f>(1000/1190)*(L27/G27)</f>
        <v>2.7400122059997187</v>
      </c>
      <c r="D27" s="92">
        <f>(1000/1190)*(L27/H27)</f>
        <v>83.4403172633463</v>
      </c>
      <c r="E27" s="140">
        <f>(1000/1190)*(L27/G27)*365</f>
        <v>1000.1044551898973</v>
      </c>
      <c r="G27" s="85">
        <f>Összefoglalás!A2</f>
        <v>3580</v>
      </c>
      <c r="H27" s="86">
        <f>Összefoglalás!B2</f>
        <v>117.56</v>
      </c>
      <c r="I27" s="86">
        <f>H27/12</f>
        <v>9.796666666666667</v>
      </c>
      <c r="J27" s="87">
        <f>Összefoglalás!D2</f>
        <v>40741</v>
      </c>
      <c r="K27" s="86">
        <f>Összefoglalás!E2</f>
        <v>11.380167597765363</v>
      </c>
      <c r="L27" s="81">
        <f>Összefoglalás!F2</f>
        <v>11673</v>
      </c>
      <c r="M27" s="82">
        <f>Összefoglalás!G2</f>
        <v>3.260614525139665</v>
      </c>
      <c r="N27" s="83">
        <f>ROUND(L27/H27,1)</f>
        <v>99.3</v>
      </c>
      <c r="O27" s="84">
        <f>ROUND(N27*12,0)</f>
        <v>1192</v>
      </c>
      <c r="P27" s="79">
        <f>Összefoglalás!R2</f>
        <v>8.252811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38.57421875" style="0" customWidth="1"/>
    <col min="3" max="3" width="11.7109375" style="114" bestFit="1" customWidth="1"/>
    <col min="4" max="4" width="9.57421875" style="114" bestFit="1" customWidth="1"/>
    <col min="5" max="5" width="11.57421875" style="114" bestFit="1" customWidth="1"/>
    <col min="6" max="6" width="9.28125" style="114" bestFit="1" customWidth="1"/>
    <col min="7" max="7" width="9.57421875" style="114" bestFit="1" customWidth="1"/>
    <col min="8" max="8" width="12.140625" style="114" customWidth="1"/>
    <col min="9" max="9" width="10.140625" style="114" customWidth="1"/>
    <col min="10" max="10" width="10.8515625" style="0" customWidth="1"/>
    <col min="11" max="11" width="12.57421875" style="0" bestFit="1" customWidth="1"/>
    <col min="12" max="12" width="10.57421875" style="114" customWidth="1"/>
    <col min="13" max="13" width="29.00390625" style="0" customWidth="1"/>
    <col min="14" max="14" width="6.28125" style="0" customWidth="1"/>
    <col min="16" max="16" width="11.00390625" style="0" bestFit="1" customWidth="1"/>
    <col min="17" max="17" width="20.28125" style="0" bestFit="1" customWidth="1"/>
  </cols>
  <sheetData>
    <row r="1" spans="1:13" ht="75">
      <c r="A1" s="115" t="s">
        <v>133</v>
      </c>
      <c r="B1" s="116" t="s">
        <v>348</v>
      </c>
      <c r="C1" s="117" t="s">
        <v>143</v>
      </c>
      <c r="D1" s="118" t="s">
        <v>139</v>
      </c>
      <c r="E1" s="117" t="s">
        <v>2</v>
      </c>
      <c r="F1" s="117" t="s">
        <v>140</v>
      </c>
      <c r="G1" s="118" t="s">
        <v>142</v>
      </c>
      <c r="H1" s="117" t="s">
        <v>129</v>
      </c>
      <c r="I1" s="117" t="s">
        <v>340</v>
      </c>
      <c r="J1" s="119" t="s">
        <v>130</v>
      </c>
      <c r="K1" s="120" t="s">
        <v>132</v>
      </c>
      <c r="L1" s="117" t="s">
        <v>145</v>
      </c>
      <c r="M1" s="50"/>
    </row>
    <row r="2" spans="1:13" ht="15">
      <c r="A2" s="107"/>
      <c r="B2" s="121" t="s">
        <v>707</v>
      </c>
      <c r="C2" s="108">
        <f>AVERAGE(C3:C33)</f>
        <v>4150.5</v>
      </c>
      <c r="D2" s="109">
        <f aca="true" t="shared" si="0" ref="D2:L2">AVERAGE(D3:D33)</f>
        <v>11.438307692307692</v>
      </c>
      <c r="E2" s="108">
        <f t="shared" si="0"/>
        <v>1193.1</v>
      </c>
      <c r="F2" s="109">
        <f t="shared" si="0"/>
        <v>3.2649999999999997</v>
      </c>
      <c r="G2" s="111">
        <f t="shared" si="0"/>
        <v>49.31076923076923</v>
      </c>
      <c r="H2" s="110">
        <f t="shared" si="0"/>
        <v>58837.5</v>
      </c>
      <c r="I2" s="113">
        <f t="shared" si="0"/>
        <v>0.6759999999999999</v>
      </c>
      <c r="J2" s="108"/>
      <c r="K2" s="110"/>
      <c r="L2" s="112">
        <f t="shared" si="0"/>
        <v>0.8296999999999999</v>
      </c>
      <c r="M2" s="50"/>
    </row>
    <row r="3" spans="1:13" ht="15">
      <c r="A3" s="70">
        <v>12.026666666666667</v>
      </c>
      <c r="B3" s="2" t="s">
        <v>347</v>
      </c>
      <c r="C3" s="122">
        <v>4136</v>
      </c>
      <c r="D3" s="123">
        <v>11.523076923076925</v>
      </c>
      <c r="E3" s="122">
        <v>1174</v>
      </c>
      <c r="F3" s="123">
        <v>3.21</v>
      </c>
      <c r="G3" s="124">
        <v>47.907692307692315</v>
      </c>
      <c r="H3" s="125">
        <v>56321</v>
      </c>
      <c r="I3" s="126">
        <v>0.67</v>
      </c>
      <c r="J3" s="127">
        <v>675.8</v>
      </c>
      <c r="K3" s="20">
        <v>34366</v>
      </c>
      <c r="L3" s="128">
        <v>0.83</v>
      </c>
      <c r="M3" t="s">
        <v>635</v>
      </c>
    </row>
    <row r="4" spans="1:13" ht="15">
      <c r="A4" s="70">
        <v>12.026666666666667</v>
      </c>
      <c r="B4" s="2" t="s">
        <v>339</v>
      </c>
      <c r="C4" s="122">
        <v>4190</v>
      </c>
      <c r="D4" s="123">
        <v>11.51</v>
      </c>
      <c r="E4" s="122">
        <v>1267</v>
      </c>
      <c r="F4" s="123">
        <v>3.49</v>
      </c>
      <c r="G4" s="124">
        <v>49.2</v>
      </c>
      <c r="H4" s="125">
        <v>62509</v>
      </c>
      <c r="I4" s="126">
        <v>0.72</v>
      </c>
      <c r="J4" s="127">
        <v>676.4</v>
      </c>
      <c r="K4" s="20">
        <v>35325</v>
      </c>
      <c r="L4" s="128">
        <v>0.896</v>
      </c>
      <c r="M4" t="s">
        <v>635</v>
      </c>
    </row>
    <row r="5" spans="1:13" ht="15">
      <c r="A5" s="70">
        <v>12</v>
      </c>
      <c r="B5" s="2" t="s">
        <v>434</v>
      </c>
      <c r="C5" s="122">
        <v>4174</v>
      </c>
      <c r="D5" s="123">
        <v>11.4</v>
      </c>
      <c r="E5" s="122">
        <v>1264</v>
      </c>
      <c r="F5" s="123">
        <v>3.45</v>
      </c>
      <c r="G5" s="124">
        <v>49.5</v>
      </c>
      <c r="H5" s="125">
        <v>62619</v>
      </c>
      <c r="I5" s="126">
        <v>0.72</v>
      </c>
      <c r="J5" s="127">
        <v>750</v>
      </c>
      <c r="K5" s="20">
        <v>39495</v>
      </c>
      <c r="L5" s="128">
        <v>0.894</v>
      </c>
      <c r="M5" t="s">
        <v>635</v>
      </c>
    </row>
    <row r="6" spans="1:13" ht="15">
      <c r="A6" s="70">
        <v>12</v>
      </c>
      <c r="B6" s="2" t="s">
        <v>498</v>
      </c>
      <c r="C6" s="122">
        <v>4050</v>
      </c>
      <c r="D6" s="123">
        <v>11.4</v>
      </c>
      <c r="E6" s="122">
        <v>1131</v>
      </c>
      <c r="F6" s="123">
        <v>3.09</v>
      </c>
      <c r="G6" s="124">
        <v>49.5</v>
      </c>
      <c r="H6" s="125">
        <v>56030</v>
      </c>
      <c r="I6" s="126">
        <v>0.64</v>
      </c>
      <c r="J6" s="127">
        <v>663.6</v>
      </c>
      <c r="K6" s="20">
        <v>35215</v>
      </c>
      <c r="L6" s="128">
        <v>0.799</v>
      </c>
      <c r="M6" t="s">
        <v>635</v>
      </c>
    </row>
    <row r="7" spans="1:13" ht="15">
      <c r="A7" s="93">
        <v>12</v>
      </c>
      <c r="B7" s="15" t="s">
        <v>572</v>
      </c>
      <c r="C7" s="129">
        <v>4187</v>
      </c>
      <c r="D7" s="130">
        <v>11.5</v>
      </c>
      <c r="E7" s="129">
        <v>1119</v>
      </c>
      <c r="F7" s="130">
        <v>3.06</v>
      </c>
      <c r="G7" s="131">
        <v>49.5</v>
      </c>
      <c r="H7" s="132">
        <v>55436</v>
      </c>
      <c r="I7" s="133">
        <v>0.63</v>
      </c>
      <c r="J7" s="134">
        <v>235.2</v>
      </c>
      <c r="K7" s="135">
        <v>13992</v>
      </c>
      <c r="L7" s="136">
        <v>0.791</v>
      </c>
      <c r="M7" t="s">
        <v>637</v>
      </c>
    </row>
    <row r="8" spans="1:13" ht="15">
      <c r="A8" s="93">
        <v>12</v>
      </c>
      <c r="B8" s="15" t="s">
        <v>634</v>
      </c>
      <c r="C8" s="129">
        <v>4165</v>
      </c>
      <c r="D8" s="130">
        <v>11.46</v>
      </c>
      <c r="E8" s="129">
        <v>1169</v>
      </c>
      <c r="F8" s="130">
        <v>3.2</v>
      </c>
      <c r="G8" s="131">
        <v>49.5</v>
      </c>
      <c r="H8" s="132">
        <v>57913</v>
      </c>
      <c r="I8" s="133">
        <v>0.66</v>
      </c>
      <c r="J8" s="134">
        <v>126.5</v>
      </c>
      <c r="K8" s="135">
        <v>8607</v>
      </c>
      <c r="L8" s="136">
        <v>0.689</v>
      </c>
      <c r="M8" t="s">
        <v>694</v>
      </c>
    </row>
    <row r="9" spans="1:13" ht="15">
      <c r="A9" s="93">
        <v>12</v>
      </c>
      <c r="B9" s="77" t="s">
        <v>700</v>
      </c>
      <c r="C9" s="129">
        <v>4192</v>
      </c>
      <c r="D9" s="130">
        <v>11.47</v>
      </c>
      <c r="E9" s="129">
        <v>1168</v>
      </c>
      <c r="F9" s="130">
        <v>3.19</v>
      </c>
      <c r="G9" s="131">
        <v>49.5</v>
      </c>
      <c r="H9" s="132">
        <v>57863</v>
      </c>
      <c r="I9" s="133">
        <v>0.66</v>
      </c>
      <c r="J9" s="134">
        <v>25.2</v>
      </c>
      <c r="K9" s="135">
        <v>3588</v>
      </c>
      <c r="L9" s="136">
        <v>0.826</v>
      </c>
      <c r="M9" t="s">
        <v>636</v>
      </c>
    </row>
    <row r="10" spans="1:13" ht="15">
      <c r="A10" s="93">
        <v>12</v>
      </c>
      <c r="B10" s="77" t="s">
        <v>760</v>
      </c>
      <c r="C10" s="129">
        <v>4149</v>
      </c>
      <c r="D10" s="130">
        <v>11.42</v>
      </c>
      <c r="E10" s="129">
        <v>1249</v>
      </c>
      <c r="F10" s="130">
        <v>3.41</v>
      </c>
      <c r="G10" s="131">
        <v>49.5</v>
      </c>
      <c r="H10" s="132">
        <v>61876</v>
      </c>
      <c r="I10" s="133">
        <v>0.71</v>
      </c>
      <c r="J10" s="134">
        <v>157.6</v>
      </c>
      <c r="K10" s="135">
        <v>10148</v>
      </c>
      <c r="L10" s="136">
        <v>0.883</v>
      </c>
      <c r="M10" t="s">
        <v>636</v>
      </c>
    </row>
    <row r="11" spans="1:13" ht="15">
      <c r="A11" s="93">
        <v>12</v>
      </c>
      <c r="B11" s="77" t="s">
        <v>813</v>
      </c>
      <c r="C11" s="129">
        <v>4122</v>
      </c>
      <c r="D11" s="130">
        <v>11.32</v>
      </c>
      <c r="E11" s="129">
        <v>1189</v>
      </c>
      <c r="F11" s="130">
        <v>3.26</v>
      </c>
      <c r="G11" s="131">
        <v>49.5</v>
      </c>
      <c r="H11" s="132">
        <v>58904</v>
      </c>
      <c r="I11" s="133">
        <v>0.67</v>
      </c>
      <c r="J11" s="134">
        <v>260.1</v>
      </c>
      <c r="K11" s="135">
        <v>15225</v>
      </c>
      <c r="L11" s="136">
        <v>0.84</v>
      </c>
      <c r="M11" t="s">
        <v>636</v>
      </c>
    </row>
    <row r="12" spans="1:13" ht="15">
      <c r="A12" s="93">
        <v>12</v>
      </c>
      <c r="B12" s="77" t="s">
        <v>847</v>
      </c>
      <c r="C12" s="129">
        <v>4140</v>
      </c>
      <c r="D12" s="130">
        <v>11.38</v>
      </c>
      <c r="E12" s="129">
        <v>1201</v>
      </c>
      <c r="F12" s="130">
        <v>3.29</v>
      </c>
      <c r="G12" s="131">
        <v>49.5</v>
      </c>
      <c r="H12" s="132">
        <v>58904</v>
      </c>
      <c r="I12" s="133">
        <v>0.68</v>
      </c>
      <c r="J12" s="134">
        <v>198.8</v>
      </c>
      <c r="K12" s="135">
        <v>12189</v>
      </c>
      <c r="L12" s="136">
        <v>0.849</v>
      </c>
      <c r="M12" t="s">
        <v>636</v>
      </c>
    </row>
    <row r="24" ht="15">
      <c r="D24" s="114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Rapi Tibor</dc:creator>
  <cp:keywords/>
  <dc:description/>
  <cp:lastModifiedBy>rapit</cp:lastModifiedBy>
  <cp:lastPrinted>2012-07-16T11:40:25Z</cp:lastPrinted>
  <dcterms:created xsi:type="dcterms:W3CDTF">2010-04-15T15:13:53Z</dcterms:created>
  <dcterms:modified xsi:type="dcterms:W3CDTF">2020-02-02T09:54:55Z</dcterms:modified>
  <cp:category/>
  <cp:version/>
  <cp:contentType/>
  <cp:contentStatus/>
</cp:coreProperties>
</file>